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현재_통합_문서"/>
  <mc:AlternateContent xmlns:mc="http://schemas.openxmlformats.org/markup-compatibility/2006">
    <mc:Choice Requires="x15">
      <x15ac:absPath xmlns:x15ac="http://schemas.microsoft.com/office/spreadsheetml/2010/11/ac" url="C:\Users\미정\Desktop\2019년\회계\예산,추경,결산\2018년도 결산\"/>
    </mc:Choice>
  </mc:AlternateContent>
  <bookViews>
    <workbookView xWindow="-165" yWindow="375" windowWidth="22770" windowHeight="12300" activeTab="2"/>
  </bookViews>
  <sheets>
    <sheet name="예산총칙" sheetId="17" r:id="rId1"/>
    <sheet name="총괄표" sheetId="5" r:id="rId2"/>
    <sheet name="세입 내역" sheetId="4" r:id="rId3"/>
    <sheet name="세출 내역" sheetId="18" r:id="rId4"/>
    <sheet name="세입세출 대비표 (수정)" sheetId="9" state="hidden" r:id="rId5"/>
  </sheets>
  <definedNames>
    <definedName name="_xlnm.Print_Area" localSheetId="2">'세입 내역'!$A$1:$M$58</definedName>
    <definedName name="_xlnm.Print_Area" localSheetId="4">'세입세출 대비표 (수정)'!$A$1:$N$92</definedName>
    <definedName name="_xlnm.Print_Area" localSheetId="3">'세출 내역'!$A$1:$M$170</definedName>
    <definedName name="_xlnm.Print_Area" localSheetId="1">총괄표!$A$1:$T$56</definedName>
    <definedName name="_xlnm.Print_Titles" localSheetId="2">'세입 내역'!$3:$5</definedName>
    <definedName name="_xlnm.Print_Titles" localSheetId="3">'세출 내역'!$3:$5</definedName>
  </definedNames>
  <calcPr calcId="162913"/>
  <fileRecoveryPr autoRecover="0"/>
</workbook>
</file>

<file path=xl/calcChain.xml><?xml version="1.0" encoding="utf-8"?>
<calcChain xmlns="http://schemas.openxmlformats.org/spreadsheetml/2006/main">
  <c r="M112" i="18" l="1"/>
  <c r="M98" i="18"/>
  <c r="M80" i="18"/>
  <c r="M136" i="18" l="1"/>
  <c r="Q55" i="5" l="1"/>
  <c r="Q54" i="5"/>
  <c r="Q52" i="5"/>
  <c r="Q51" i="5"/>
  <c r="Q50" i="5"/>
  <c r="Q48" i="5"/>
  <c r="Q47" i="5"/>
  <c r="Q46" i="5"/>
  <c r="Q45" i="5"/>
  <c r="Q44" i="5"/>
  <c r="Q43" i="5"/>
  <c r="Q42" i="5"/>
  <c r="Q41" i="5"/>
  <c r="Q40" i="5"/>
  <c r="Q39" i="5"/>
  <c r="Q38" i="5"/>
  <c r="Q37" i="5"/>
  <c r="Q36" i="5"/>
  <c r="Q35" i="5"/>
  <c r="Q34" i="5"/>
  <c r="Q33" i="5"/>
  <c r="Q32" i="5"/>
  <c r="Q30" i="5"/>
  <c r="Q29" i="5"/>
  <c r="Q28" i="5"/>
  <c r="Q26" i="5"/>
  <c r="Q25" i="5"/>
  <c r="Q24" i="5"/>
  <c r="Q23" i="5"/>
  <c r="Q22" i="5"/>
  <c r="Q21" i="5"/>
  <c r="Q20" i="5"/>
  <c r="Q18" i="5"/>
  <c r="Q17" i="5"/>
  <c r="Q16" i="5"/>
  <c r="Q14" i="5"/>
  <c r="Q13" i="5"/>
  <c r="Q12" i="5"/>
  <c r="Q11" i="5"/>
  <c r="Q10" i="5"/>
  <c r="Q9" i="5"/>
  <c r="R4" i="5"/>
  <c r="Q4" i="5"/>
  <c r="H32" i="5"/>
  <c r="G37" i="5"/>
  <c r="G36" i="5"/>
  <c r="G35" i="5"/>
  <c r="G33" i="5"/>
  <c r="G32" i="5"/>
  <c r="G31" i="5"/>
  <c r="G30" i="5"/>
  <c r="G28" i="5"/>
  <c r="G27" i="5"/>
  <c r="G25" i="5"/>
  <c r="G24" i="5"/>
  <c r="G22" i="5"/>
  <c r="G21" i="5"/>
  <c r="G19" i="5"/>
  <c r="G18" i="5"/>
  <c r="G17" i="5"/>
  <c r="G16" i="5"/>
  <c r="G14" i="5"/>
  <c r="G13" i="5"/>
  <c r="G12" i="5"/>
  <c r="G11" i="5"/>
  <c r="G10" i="5"/>
  <c r="G9" i="5"/>
  <c r="G8" i="5"/>
  <c r="H4" i="5"/>
  <c r="G4" i="5"/>
  <c r="H160" i="18"/>
  <c r="H159" i="18"/>
  <c r="H158" i="18"/>
  <c r="I158" i="18" s="1"/>
  <c r="H156" i="18"/>
  <c r="J156" i="18" s="1"/>
  <c r="H149" i="18"/>
  <c r="J149" i="18" s="1"/>
  <c r="H148" i="18"/>
  <c r="I148" i="18" s="1"/>
  <c r="H64" i="18"/>
  <c r="I64" i="18" s="1"/>
  <c r="H63" i="18"/>
  <c r="I63" i="18" s="1"/>
  <c r="H62" i="18"/>
  <c r="R28" i="5" s="1"/>
  <c r="H57" i="18"/>
  <c r="I57" i="18" s="1"/>
  <c r="H56" i="18"/>
  <c r="J56" i="18" s="1"/>
  <c r="H41" i="18"/>
  <c r="R20" i="5" s="1"/>
  <c r="H39" i="18"/>
  <c r="I39" i="18" s="1"/>
  <c r="H38" i="18"/>
  <c r="R17" i="5" s="1"/>
  <c r="H37" i="18"/>
  <c r="I37" i="18" s="1"/>
  <c r="H35" i="18"/>
  <c r="R14" i="5" s="1"/>
  <c r="M29" i="18"/>
  <c r="H29" i="18" s="1"/>
  <c r="H28" i="18"/>
  <c r="J28" i="18" s="1"/>
  <c r="H27" i="18"/>
  <c r="R11" i="5" s="1"/>
  <c r="I41" i="18"/>
  <c r="H57" i="4"/>
  <c r="H37" i="5" s="1"/>
  <c r="H56" i="4"/>
  <c r="H36" i="5" s="1"/>
  <c r="H55" i="4"/>
  <c r="H35" i="5" s="1"/>
  <c r="H53" i="4"/>
  <c r="H33" i="5" s="1"/>
  <c r="H52" i="4"/>
  <c r="H51" i="4"/>
  <c r="H31" i="5" s="1"/>
  <c r="H50" i="4"/>
  <c r="H30" i="5" s="1"/>
  <c r="H48" i="4"/>
  <c r="H28" i="5" s="1"/>
  <c r="H47" i="4"/>
  <c r="H27" i="5" s="1"/>
  <c r="H45" i="4"/>
  <c r="H25" i="5" s="1"/>
  <c r="H44" i="4"/>
  <c r="H24" i="5" s="1"/>
  <c r="H42" i="4"/>
  <c r="H40" i="4" s="1"/>
  <c r="H41" i="4"/>
  <c r="H21" i="5" s="1"/>
  <c r="H39" i="4"/>
  <c r="H19" i="5" s="1"/>
  <c r="H38" i="4"/>
  <c r="H18" i="5" s="1"/>
  <c r="H14" i="4"/>
  <c r="H14" i="5" s="1"/>
  <c r="H13" i="4"/>
  <c r="H13" i="5" s="1"/>
  <c r="H12" i="4"/>
  <c r="H12" i="5" s="1"/>
  <c r="H11" i="4"/>
  <c r="H11" i="5" s="1"/>
  <c r="H10" i="4"/>
  <c r="H10" i="5" s="1"/>
  <c r="H9" i="4"/>
  <c r="H9" i="5" s="1"/>
  <c r="H8" i="4"/>
  <c r="H22" i="5" l="1"/>
  <c r="H43" i="4"/>
  <c r="H8" i="5"/>
  <c r="H7" i="4"/>
  <c r="H29" i="5"/>
  <c r="I35" i="18"/>
  <c r="H157" i="18"/>
  <c r="I27" i="18"/>
  <c r="I149" i="18"/>
  <c r="I160" i="18"/>
  <c r="J35" i="18"/>
  <c r="R50" i="5"/>
  <c r="J29" i="18"/>
  <c r="R13" i="5"/>
  <c r="R48" i="5"/>
  <c r="R30" i="5"/>
  <c r="R16" i="5"/>
  <c r="I156" i="18"/>
  <c r="R29" i="5"/>
  <c r="R45" i="5"/>
  <c r="R44" i="5"/>
  <c r="R12" i="5"/>
  <c r="R25" i="5"/>
  <c r="R52" i="5"/>
  <c r="R24" i="5"/>
  <c r="R51" i="5"/>
  <c r="H36" i="18"/>
  <c r="J39" i="18"/>
  <c r="R18" i="5"/>
  <c r="H34" i="5"/>
  <c r="H26" i="5"/>
  <c r="I159" i="18"/>
  <c r="J64" i="18"/>
  <c r="H61" i="18"/>
  <c r="J63" i="18"/>
  <c r="I62" i="18"/>
  <c r="I56" i="18"/>
  <c r="I38" i="18"/>
  <c r="I29" i="18"/>
  <c r="I28" i="18"/>
  <c r="H54" i="4"/>
  <c r="H49" i="4"/>
  <c r="H46" i="4"/>
  <c r="M166" i="18"/>
  <c r="H166" i="18" s="1"/>
  <c r="M162" i="18"/>
  <c r="H162" i="18" s="1"/>
  <c r="R49" i="5" l="1"/>
  <c r="R27" i="5"/>
  <c r="J166" i="18"/>
  <c r="I166" i="18"/>
  <c r="R55" i="5"/>
  <c r="H161" i="18"/>
  <c r="R54" i="5"/>
  <c r="R53" i="5" s="1"/>
  <c r="J162" i="18"/>
  <c r="I162" i="18"/>
  <c r="R15" i="5"/>
  <c r="H98" i="18"/>
  <c r="I98" i="18" l="1"/>
  <c r="R36" i="5"/>
  <c r="J98" i="18"/>
  <c r="J12" i="4"/>
  <c r="I12" i="4"/>
  <c r="I11" i="4"/>
  <c r="J11" i="4"/>
  <c r="I13" i="4"/>
  <c r="J13" i="4"/>
  <c r="I10" i="4"/>
  <c r="J10" i="4"/>
  <c r="I9" i="4"/>
  <c r="J9" i="4"/>
  <c r="M161" i="18"/>
  <c r="M126" i="18"/>
  <c r="H126" i="18" s="1"/>
  <c r="M134" i="18"/>
  <c r="H134" i="18" s="1"/>
  <c r="M72" i="18"/>
  <c r="H72" i="18" s="1"/>
  <c r="I126" i="18" l="1"/>
  <c r="J126" i="18"/>
  <c r="R40" i="5"/>
  <c r="J134" i="18"/>
  <c r="R41" i="5"/>
  <c r="I134" i="18"/>
  <c r="J72" i="18"/>
  <c r="R33" i="5"/>
  <c r="I72" i="18"/>
  <c r="R5" i="5"/>
  <c r="Q5" i="5"/>
  <c r="M22" i="18" l="1"/>
  <c r="M51" i="18"/>
  <c r="H51" i="18" s="1"/>
  <c r="M58" i="18"/>
  <c r="H58" i="18" s="1"/>
  <c r="M61" i="18"/>
  <c r="M142" i="18"/>
  <c r="H142" i="18" s="1"/>
  <c r="M153" i="18"/>
  <c r="H153" i="18" s="1"/>
  <c r="M150" i="18"/>
  <c r="H150" i="18" s="1"/>
  <c r="H136" i="18"/>
  <c r="M122" i="18"/>
  <c r="H122" i="18" s="1"/>
  <c r="H112" i="18"/>
  <c r="M105" i="18"/>
  <c r="H105" i="18" s="1"/>
  <c r="M88" i="18"/>
  <c r="H88" i="18" s="1"/>
  <c r="H80" i="18"/>
  <c r="M66" i="18"/>
  <c r="H66" i="18" s="1"/>
  <c r="M45" i="18"/>
  <c r="H45" i="18" s="1"/>
  <c r="M42" i="18"/>
  <c r="H42" i="18" s="1"/>
  <c r="M36" i="18"/>
  <c r="M15" i="18"/>
  <c r="M9" i="18"/>
  <c r="H9" i="18" s="1"/>
  <c r="I66" i="18" l="1"/>
  <c r="J66" i="18"/>
  <c r="R32" i="5"/>
  <c r="I153" i="18"/>
  <c r="R47" i="5"/>
  <c r="J153" i="18"/>
  <c r="R42" i="5"/>
  <c r="J136" i="18"/>
  <c r="I136" i="18"/>
  <c r="J142" i="18"/>
  <c r="R43" i="5"/>
  <c r="I142" i="18"/>
  <c r="I88" i="18"/>
  <c r="J88" i="18"/>
  <c r="R35" i="5"/>
  <c r="R34" i="5"/>
  <c r="J80" i="18"/>
  <c r="I80" i="18"/>
  <c r="R9" i="5"/>
  <c r="I9" i="18"/>
  <c r="J9" i="18"/>
  <c r="I105" i="18"/>
  <c r="R37" i="5"/>
  <c r="J105" i="18"/>
  <c r="R26" i="5"/>
  <c r="I58" i="18"/>
  <c r="J58" i="18"/>
  <c r="R38" i="5"/>
  <c r="J112" i="18"/>
  <c r="I112" i="18"/>
  <c r="J122" i="18"/>
  <c r="R39" i="5"/>
  <c r="I122" i="18"/>
  <c r="I150" i="18"/>
  <c r="R46" i="5"/>
  <c r="J150" i="18"/>
  <c r="H65" i="18"/>
  <c r="I45" i="18"/>
  <c r="R22" i="5"/>
  <c r="J45" i="18"/>
  <c r="R23" i="5"/>
  <c r="J51" i="18"/>
  <c r="I51" i="18"/>
  <c r="I42" i="18"/>
  <c r="R21" i="5"/>
  <c r="J42" i="18"/>
  <c r="H40" i="18"/>
  <c r="G65" i="18"/>
  <c r="G161" i="18"/>
  <c r="G36" i="18"/>
  <c r="G40" i="18"/>
  <c r="G157" i="18"/>
  <c r="M14" i="18"/>
  <c r="H14" i="18" s="1"/>
  <c r="M40" i="18"/>
  <c r="M8" i="18" s="1"/>
  <c r="M7" i="18" s="1"/>
  <c r="G61" i="18"/>
  <c r="R10" i="5" l="1"/>
  <c r="R8" i="5" s="1"/>
  <c r="I14" i="18"/>
  <c r="J14" i="18"/>
  <c r="R19" i="5"/>
  <c r="H8" i="18"/>
  <c r="H7" i="18" s="1"/>
  <c r="H6" i="18" s="1"/>
  <c r="R31" i="5"/>
  <c r="I161" i="18"/>
  <c r="J161" i="18"/>
  <c r="I157" i="18"/>
  <c r="J65" i="18"/>
  <c r="I65" i="18"/>
  <c r="J61" i="18"/>
  <c r="I61" i="18"/>
  <c r="J40" i="18"/>
  <c r="I40" i="18"/>
  <c r="I36" i="18"/>
  <c r="J36" i="18"/>
  <c r="G8" i="18"/>
  <c r="R7" i="5" l="1"/>
  <c r="I8" i="18"/>
  <c r="J8" i="18"/>
  <c r="G7" i="18"/>
  <c r="I7" i="18" l="1"/>
  <c r="J7" i="18"/>
  <c r="G6" i="18"/>
  <c r="I6" i="18" l="1"/>
  <c r="J6" i="18"/>
  <c r="M54" i="4"/>
  <c r="M49" i="4"/>
  <c r="M46" i="4"/>
  <c r="M43" i="4"/>
  <c r="M40" i="4"/>
  <c r="M26" i="4"/>
  <c r="H26" i="4" s="1"/>
  <c r="M7" i="4"/>
  <c r="G7" i="4"/>
  <c r="I26" i="4" l="1"/>
  <c r="H17" i="5"/>
  <c r="J8" i="4"/>
  <c r="I8" i="4"/>
  <c r="J7" i="4"/>
  <c r="I7" i="4"/>
  <c r="H7" i="5" l="1"/>
  <c r="G26" i="5" l="1"/>
  <c r="I13" i="5"/>
  <c r="I12" i="5"/>
  <c r="I11" i="5"/>
  <c r="I10" i="5"/>
  <c r="I9" i="5"/>
  <c r="I8" i="5"/>
  <c r="H5" i="5"/>
  <c r="G5" i="5"/>
  <c r="G43" i="4"/>
  <c r="I48" i="4" l="1"/>
  <c r="J48" i="4"/>
  <c r="I50" i="4"/>
  <c r="J50" i="4"/>
  <c r="G49" i="4"/>
  <c r="I39" i="4"/>
  <c r="J39" i="4"/>
  <c r="I19" i="5"/>
  <c r="I51" i="4"/>
  <c r="J51" i="4"/>
  <c r="I31" i="5"/>
  <c r="I43" i="4"/>
  <c r="J38" i="4"/>
  <c r="I38" i="4"/>
  <c r="I18" i="5"/>
  <c r="I41" i="4"/>
  <c r="J41" i="4"/>
  <c r="J52" i="4"/>
  <c r="I52" i="4"/>
  <c r="I32" i="5"/>
  <c r="I42" i="4"/>
  <c r="J42" i="4"/>
  <c r="I22" i="5"/>
  <c r="I53" i="4"/>
  <c r="J53" i="4"/>
  <c r="I33" i="5"/>
  <c r="I44" i="4"/>
  <c r="I55" i="4"/>
  <c r="I35" i="5"/>
  <c r="G54" i="4"/>
  <c r="I28" i="5"/>
  <c r="I45" i="4"/>
  <c r="I25" i="5"/>
  <c r="I56" i="4"/>
  <c r="J56" i="4"/>
  <c r="I36" i="5"/>
  <c r="I14" i="4"/>
  <c r="J14" i="4"/>
  <c r="I47" i="4"/>
  <c r="G46" i="4"/>
  <c r="I57" i="4"/>
  <c r="J57" i="4"/>
  <c r="J37" i="5"/>
  <c r="G20" i="5"/>
  <c r="I24" i="5"/>
  <c r="G23" i="5"/>
  <c r="G15" i="5"/>
  <c r="G34" i="5"/>
  <c r="G7" i="5"/>
  <c r="I14" i="5"/>
  <c r="I30" i="5"/>
  <c r="G29" i="5"/>
  <c r="Q8" i="5"/>
  <c r="Q31" i="5"/>
  <c r="G40" i="4"/>
  <c r="Q15" i="5"/>
  <c r="Q27" i="5"/>
  <c r="Q19" i="5"/>
  <c r="I37" i="5" l="1"/>
  <c r="H20" i="5"/>
  <c r="I27" i="5"/>
  <c r="H23" i="5"/>
  <c r="I49" i="4"/>
  <c r="J49" i="4"/>
  <c r="I21" i="5"/>
  <c r="I40" i="4"/>
  <c r="J40" i="4"/>
  <c r="I54" i="4"/>
  <c r="J54" i="4"/>
  <c r="I46" i="4"/>
  <c r="J46" i="4"/>
  <c r="G6" i="5"/>
  <c r="I7" i="5"/>
  <c r="Q7" i="5"/>
  <c r="S47" i="5" l="1"/>
  <c r="J26" i="4" l="1"/>
  <c r="I17" i="5" l="1"/>
  <c r="C9" i="17" l="1"/>
  <c r="S51" i="5" l="1"/>
  <c r="F11" i="17"/>
  <c r="J33" i="5"/>
  <c r="C17" i="17"/>
  <c r="S11" i="5"/>
  <c r="F15" i="17"/>
  <c r="S14" i="5"/>
  <c r="S30" i="5"/>
  <c r="S29" i="5"/>
  <c r="S48" i="5"/>
  <c r="S17" i="5"/>
  <c r="S28" i="5"/>
  <c r="S25" i="5"/>
  <c r="S16" i="5"/>
  <c r="S45" i="5"/>
  <c r="S12" i="5"/>
  <c r="T12" i="5"/>
  <c r="T48" i="5"/>
  <c r="T14" i="5"/>
  <c r="S24" i="5"/>
  <c r="S20" i="5"/>
  <c r="C11" i="17"/>
  <c r="J28" i="5"/>
  <c r="J31" i="5"/>
  <c r="J30" i="5"/>
  <c r="J14" i="5"/>
  <c r="J13" i="5"/>
  <c r="J21" i="5"/>
  <c r="J12" i="5"/>
  <c r="J11" i="5"/>
  <c r="F8" i="17"/>
  <c r="J32" i="5"/>
  <c r="J18" i="5"/>
  <c r="J10" i="5"/>
  <c r="J9" i="5"/>
  <c r="C8" i="17"/>
  <c r="J8" i="5"/>
  <c r="I34" i="5"/>
  <c r="I26" i="5"/>
  <c r="T9" i="5" l="1"/>
  <c r="S9" i="5"/>
  <c r="F14" i="17"/>
  <c r="Q49" i="5"/>
  <c r="S50" i="5"/>
  <c r="C15" i="17"/>
  <c r="I29" i="5"/>
  <c r="I23" i="5"/>
  <c r="I20" i="5"/>
  <c r="F10" i="17"/>
  <c r="F9" i="17"/>
  <c r="S52" i="5"/>
  <c r="T24" i="5"/>
  <c r="S18" i="5"/>
  <c r="T18" i="5"/>
  <c r="T54" i="5" l="1"/>
  <c r="S54" i="5"/>
  <c r="S13" i="5"/>
  <c r="T13" i="5"/>
  <c r="S21" i="5" l="1"/>
  <c r="T10" i="5"/>
  <c r="S10" i="5"/>
  <c r="S41" i="5"/>
  <c r="T21" i="5" l="1"/>
  <c r="T38" i="5" l="1"/>
  <c r="S38" i="5" l="1"/>
  <c r="S37" i="5"/>
  <c r="T37" i="5"/>
  <c r="S36" i="5"/>
  <c r="T36" i="5"/>
  <c r="K13" i="4"/>
  <c r="S39" i="5" l="1"/>
  <c r="T39" i="5"/>
  <c r="S46" i="5" l="1"/>
  <c r="T46" i="5"/>
  <c r="T33" i="5" l="1"/>
  <c r="S33" i="5"/>
  <c r="M16" i="4"/>
  <c r="H16" i="4" s="1"/>
  <c r="H16" i="5" l="1"/>
  <c r="H15" i="4"/>
  <c r="H6" i="4" s="1"/>
  <c r="J16" i="4"/>
  <c r="I16" i="4"/>
  <c r="J16" i="5"/>
  <c r="G15" i="4"/>
  <c r="T35" i="5"/>
  <c r="S35" i="5"/>
  <c r="G6" i="4" l="1"/>
  <c r="I15" i="4"/>
  <c r="J15" i="4"/>
  <c r="I16" i="5"/>
  <c r="H15" i="5"/>
  <c r="H6" i="5" s="1"/>
  <c r="I6" i="5" s="1"/>
  <c r="J17" i="5"/>
  <c r="I15" i="5" l="1"/>
  <c r="J6" i="4"/>
  <c r="I6" i="4"/>
  <c r="S32" i="5"/>
  <c r="T32" i="5"/>
  <c r="B3" i="17"/>
  <c r="C10" i="17"/>
  <c r="J29" i="5" l="1"/>
  <c r="J26" i="5"/>
  <c r="J20" i="5"/>
  <c r="J7" i="5"/>
  <c r="J34" i="5"/>
  <c r="S27" i="5" l="1"/>
  <c r="S15" i="5" l="1"/>
  <c r="T15" i="5"/>
  <c r="S23" i="5"/>
  <c r="T23" i="5"/>
  <c r="J15" i="5" l="1"/>
  <c r="J6" i="5" l="1"/>
  <c r="S44" i="5" l="1"/>
  <c r="K12" i="4"/>
  <c r="S42" i="5" l="1"/>
  <c r="T42" i="5"/>
  <c r="Q53" i="5" l="1"/>
  <c r="Q6" i="5" s="1"/>
  <c r="F16" i="17" l="1"/>
  <c r="S55" i="5" l="1"/>
  <c r="T55" i="5"/>
  <c r="S22" i="5" l="1"/>
  <c r="T22" i="5"/>
  <c r="S53" i="5" l="1"/>
  <c r="T53" i="5"/>
  <c r="S40" i="5" l="1"/>
  <c r="T26" i="5" l="1"/>
  <c r="S26" i="5"/>
  <c r="R6" i="5"/>
  <c r="S19" i="5" l="1"/>
  <c r="T19" i="5"/>
  <c r="C14" i="17"/>
  <c r="T31" i="5" l="1"/>
  <c r="T34" i="5"/>
  <c r="S34" i="5"/>
  <c r="C16" i="17"/>
  <c r="T43" i="5"/>
  <c r="S43" i="5"/>
  <c r="S31" i="5" l="1"/>
  <c r="S8" i="5"/>
  <c r="T8" i="5"/>
  <c r="T7" i="5" l="1"/>
  <c r="S7" i="5"/>
  <c r="A1" i="17"/>
  <c r="K10" i="4" l="1"/>
  <c r="K9" i="4"/>
  <c r="K8" i="4" l="1"/>
  <c r="K42" i="4" l="1"/>
  <c r="K41" i="4"/>
  <c r="A1" i="5" l="1"/>
  <c r="C89" i="9" l="1"/>
  <c r="C88" i="9"/>
  <c r="C87" i="9"/>
  <c r="C86" i="9"/>
  <c r="J85" i="9"/>
  <c r="J84" i="9" s="1"/>
  <c r="G85" i="9"/>
  <c r="G84" i="9" s="1"/>
  <c r="C85" i="9"/>
  <c r="N84" i="9"/>
  <c r="M84" i="9"/>
  <c r="L84" i="9"/>
  <c r="K84" i="9"/>
  <c r="I84" i="9"/>
  <c r="H84" i="9"/>
  <c r="F84" i="9"/>
  <c r="E84" i="9"/>
  <c r="C83" i="9"/>
  <c r="C82" i="9"/>
  <c r="C81" i="9"/>
  <c r="C80" i="9"/>
  <c r="C79" i="9"/>
  <c r="C78" i="9"/>
  <c r="C77" i="9"/>
  <c r="C76" i="9"/>
  <c r="C75" i="9"/>
  <c r="C74" i="9"/>
  <c r="C73" i="9"/>
  <c r="C72" i="9"/>
  <c r="C71" i="9"/>
  <c r="C70" i="9"/>
  <c r="C69" i="9"/>
  <c r="C68" i="9"/>
  <c r="N67" i="9"/>
  <c r="K67" i="9"/>
  <c r="J67" i="9"/>
  <c r="I67" i="9"/>
  <c r="H67" i="9"/>
  <c r="G67" i="9"/>
  <c r="F67" i="9"/>
  <c r="C66" i="9"/>
  <c r="H65" i="9"/>
  <c r="H46" i="9" s="1"/>
  <c r="C64" i="9"/>
  <c r="C63" i="9"/>
  <c r="C62" i="9"/>
  <c r="C61" i="9"/>
  <c r="C60" i="9"/>
  <c r="C59" i="9"/>
  <c r="C58" i="9"/>
  <c r="C57" i="9"/>
  <c r="C56" i="9"/>
  <c r="C55" i="9"/>
  <c r="C54" i="9"/>
  <c r="C53" i="9"/>
  <c r="C52" i="9"/>
  <c r="C51" i="9"/>
  <c r="G50" i="9"/>
  <c r="G46" i="9" s="1"/>
  <c r="C50" i="9"/>
  <c r="C49" i="9"/>
  <c r="C48" i="9"/>
  <c r="C47" i="9"/>
  <c r="N46" i="9"/>
  <c r="M46" i="9"/>
  <c r="K46" i="9"/>
  <c r="J46" i="9"/>
  <c r="I46" i="9"/>
  <c r="F46" i="9"/>
  <c r="E46" i="9"/>
  <c r="D45" i="9"/>
  <c r="O45" i="9" s="1"/>
  <c r="C45" i="9"/>
  <c r="C44" i="9"/>
  <c r="C43" i="9"/>
  <c r="H42" i="9"/>
  <c r="H33" i="9" s="1"/>
  <c r="C42" i="9"/>
  <c r="C41" i="9"/>
  <c r="C40" i="9"/>
  <c r="C39" i="9"/>
  <c r="C38" i="9"/>
  <c r="C37" i="9"/>
  <c r="C36" i="9"/>
  <c r="C35" i="9"/>
  <c r="C34" i="9"/>
  <c r="N33" i="9"/>
  <c r="M33" i="9"/>
  <c r="L33" i="9"/>
  <c r="I33" i="9"/>
  <c r="G33" i="9"/>
  <c r="E33" i="9"/>
  <c r="N28" i="9"/>
  <c r="M28" i="9"/>
  <c r="L28" i="9"/>
  <c r="K28" i="9"/>
  <c r="J28" i="9"/>
  <c r="H28" i="9"/>
  <c r="G28" i="9"/>
  <c r="F28" i="9"/>
  <c r="N20" i="9"/>
  <c r="M20" i="9"/>
  <c r="L20" i="9"/>
  <c r="J20" i="9"/>
  <c r="I20" i="9"/>
  <c r="H20" i="9"/>
  <c r="G20" i="9"/>
  <c r="F20" i="9"/>
  <c r="N16" i="9"/>
  <c r="M16" i="9"/>
  <c r="L16" i="9"/>
  <c r="J16" i="9"/>
  <c r="H16" i="9"/>
  <c r="G16" i="9"/>
  <c r="F16" i="9"/>
  <c r="N9" i="9"/>
  <c r="M9" i="9"/>
  <c r="L9" i="9"/>
  <c r="J9" i="9"/>
  <c r="I9" i="9"/>
  <c r="H9" i="9"/>
  <c r="G9" i="9"/>
  <c r="F9" i="9"/>
  <c r="F5" i="9"/>
  <c r="D4" i="9"/>
  <c r="A1" i="9"/>
  <c r="D12" i="9"/>
  <c r="O12" i="9" s="1"/>
  <c r="D35" i="9"/>
  <c r="N32" i="9" l="1"/>
  <c r="N7" i="9" s="1"/>
  <c r="N8" i="9"/>
  <c r="J8" i="9"/>
  <c r="H8" i="9"/>
  <c r="L8" i="9"/>
  <c r="I32" i="9"/>
  <c r="F8" i="9"/>
  <c r="G8" i="9"/>
  <c r="M8" i="9"/>
  <c r="H32" i="9"/>
  <c r="H7" i="9" s="1"/>
  <c r="D47" i="9"/>
  <c r="O47" i="9" s="1"/>
  <c r="D49" i="9"/>
  <c r="O49" i="9" s="1"/>
  <c r="D64" i="9"/>
  <c r="O64" i="9" s="1"/>
  <c r="L5" i="9"/>
  <c r="M5" i="9"/>
  <c r="D34" i="9"/>
  <c r="J34" i="9" s="1"/>
  <c r="D48" i="9"/>
  <c r="O48" i="9" s="1"/>
  <c r="D50" i="9"/>
  <c r="O50" i="9" s="1"/>
  <c r="D63" i="9"/>
  <c r="O63" i="9" s="1"/>
  <c r="D82" i="9"/>
  <c r="O82" i="9" s="1"/>
  <c r="I5" i="9"/>
  <c r="G32" i="9"/>
  <c r="G7" i="9" s="1"/>
  <c r="J35" i="9"/>
  <c r="D10" i="9"/>
  <c r="O10" i="9" s="1"/>
  <c r="H5" i="9"/>
  <c r="D38" i="9"/>
  <c r="O38" i="9" s="1"/>
  <c r="O34" i="9" l="1"/>
  <c r="H6" i="9"/>
  <c r="D89" i="9"/>
  <c r="O89" i="9" s="1"/>
  <c r="D87" i="9"/>
  <c r="O87" i="9" s="1"/>
  <c r="D83" i="9"/>
  <c r="O83" i="9" s="1"/>
  <c r="D75" i="9"/>
  <c r="O75" i="9" s="1"/>
  <c r="D68" i="9"/>
  <c r="O68" i="9" s="1"/>
  <c r="D65" i="9"/>
  <c r="O65" i="9" s="1"/>
  <c r="D60" i="9"/>
  <c r="O60" i="9" s="1"/>
  <c r="D37" i="9"/>
  <c r="O37" i="9" s="1"/>
  <c r="D23" i="9"/>
  <c r="O23" i="9" s="1"/>
  <c r="D86" i="9"/>
  <c r="O86" i="9" s="1"/>
  <c r="D78" i="9"/>
  <c r="L78" i="9" s="1"/>
  <c r="O78" i="9" s="1"/>
  <c r="D74" i="9"/>
  <c r="L74" i="9" s="1"/>
  <c r="D61" i="9"/>
  <c r="L61" i="9" s="1"/>
  <c r="O61" i="9" s="1"/>
  <c r="D57" i="9"/>
  <c r="L57" i="9" s="1"/>
  <c r="O57" i="9" s="1"/>
  <c r="D55" i="9"/>
  <c r="L55" i="9" s="1"/>
  <c r="O55" i="9" s="1"/>
  <c r="D53" i="9"/>
  <c r="L53" i="9" s="1"/>
  <c r="O53" i="9" s="1"/>
  <c r="D51" i="9"/>
  <c r="L51" i="9" s="1"/>
  <c r="O51" i="9" s="1"/>
  <c r="D18" i="9"/>
  <c r="I18" i="9" s="1"/>
  <c r="I16" i="9" s="1"/>
  <c r="I8" i="9" s="1"/>
  <c r="D81" i="9"/>
  <c r="E81" i="9" s="1"/>
  <c r="O81" i="9" s="1"/>
  <c r="D73" i="9"/>
  <c r="O73" i="9" s="1"/>
  <c r="D21" i="9"/>
  <c r="E21" i="9" s="1"/>
  <c r="D17" i="9"/>
  <c r="E17" i="9" s="1"/>
  <c r="D13" i="9"/>
  <c r="E13" i="9" s="1"/>
  <c r="D91" i="9"/>
  <c r="M91" i="9" s="1"/>
  <c r="D69" i="9"/>
  <c r="M69" i="9" s="1"/>
  <c r="M67" i="9" s="1"/>
  <c r="M32" i="9" s="1"/>
  <c r="D90" i="9"/>
  <c r="O90" i="9" s="1"/>
  <c r="D88" i="9"/>
  <c r="O88" i="9" s="1"/>
  <c r="D85" i="9"/>
  <c r="O85" i="9" s="1"/>
  <c r="D80" i="9"/>
  <c r="O80" i="9" s="1"/>
  <c r="D71" i="9"/>
  <c r="O71" i="9" s="1"/>
  <c r="D66" i="9"/>
  <c r="O66" i="9" s="1"/>
  <c r="D62" i="9"/>
  <c r="O62" i="9" s="1"/>
  <c r="D59" i="9"/>
  <c r="O59" i="9" s="1"/>
  <c r="D36" i="9"/>
  <c r="O36" i="9" s="1"/>
  <c r="D27" i="9"/>
  <c r="O27" i="9" s="1"/>
  <c r="D15" i="9"/>
  <c r="O15" i="9" s="1"/>
  <c r="D79" i="9"/>
  <c r="L79" i="9" s="1"/>
  <c r="O79" i="9" s="1"/>
  <c r="D72" i="9"/>
  <c r="L72" i="9" s="1"/>
  <c r="O72" i="9" s="1"/>
  <c r="D58" i="9"/>
  <c r="L58" i="9" s="1"/>
  <c r="O58" i="9" s="1"/>
  <c r="D56" i="9"/>
  <c r="L56" i="9" s="1"/>
  <c r="O56" i="9" s="1"/>
  <c r="D54" i="9"/>
  <c r="L54" i="9" s="1"/>
  <c r="D52" i="9"/>
  <c r="L52" i="9" s="1"/>
  <c r="O52" i="9" s="1"/>
  <c r="D30" i="9"/>
  <c r="I30" i="9" s="1"/>
  <c r="I28" i="9" s="1"/>
  <c r="D76" i="9"/>
  <c r="E76" i="9" s="1"/>
  <c r="D31" i="9"/>
  <c r="E31" i="9" s="1"/>
  <c r="E28" i="9" s="1"/>
  <c r="D25" i="9"/>
  <c r="O25" i="9" s="1"/>
  <c r="D22" i="9"/>
  <c r="O22" i="9" s="1"/>
  <c r="D19" i="9"/>
  <c r="E19" i="9" s="1"/>
  <c r="D14" i="9"/>
  <c r="E14" i="9" s="1"/>
  <c r="Q4" i="9"/>
  <c r="D92" i="9"/>
  <c r="O92" i="9" s="1"/>
  <c r="D44" i="9"/>
  <c r="O44" i="9" s="1"/>
  <c r="D39" i="9"/>
  <c r="O39" i="9" s="1"/>
  <c r="D43" i="9"/>
  <c r="O43" i="9" s="1"/>
  <c r="D41" i="9"/>
  <c r="O41" i="9" s="1"/>
  <c r="D40" i="9"/>
  <c r="F40" i="9" s="1"/>
  <c r="F33" i="9" s="1"/>
  <c r="F32" i="9" s="1"/>
  <c r="F7" i="9" s="1"/>
  <c r="F6" i="9" s="1"/>
  <c r="D42" i="9"/>
  <c r="E5" i="9"/>
  <c r="D29" i="9"/>
  <c r="D26" i="9"/>
  <c r="D24" i="9"/>
  <c r="O24" i="9" s="1"/>
  <c r="G5" i="9"/>
  <c r="G6" i="9" s="1"/>
  <c r="J33" i="9"/>
  <c r="J32" i="9" s="1"/>
  <c r="J7" i="9" s="1"/>
  <c r="D70" i="9"/>
  <c r="O70" i="9" s="1"/>
  <c r="D77" i="9"/>
  <c r="L77" i="9" s="1"/>
  <c r="O77" i="9" s="1"/>
  <c r="D46" i="9"/>
  <c r="K42" i="9"/>
  <c r="O35" i="9"/>
  <c r="E9" i="9" l="1"/>
  <c r="B12" i="9" s="1"/>
  <c r="O13" i="9"/>
  <c r="O54" i="9"/>
  <c r="D16" i="9"/>
  <c r="O69" i="9"/>
  <c r="O14" i="9"/>
  <c r="O74" i="9"/>
  <c r="O91" i="9"/>
  <c r="M7" i="9"/>
  <c r="M6" i="9" s="1"/>
  <c r="O18" i="9"/>
  <c r="O19" i="9"/>
  <c r="I7" i="9"/>
  <c r="I6" i="9" s="1"/>
  <c r="D84" i="9"/>
  <c r="O84" i="9" s="1"/>
  <c r="O40" i="9"/>
  <c r="E16" i="9"/>
  <c r="O30" i="9"/>
  <c r="D33" i="9"/>
  <c r="O21" i="9"/>
  <c r="O31" i="9"/>
  <c r="D11" i="9"/>
  <c r="O11" i="9" s="1"/>
  <c r="D20" i="9"/>
  <c r="E67" i="9"/>
  <c r="E32" i="9" s="1"/>
  <c r="B35" i="9" s="1"/>
  <c r="L67" i="9"/>
  <c r="L46" i="9"/>
  <c r="O46" i="9" s="1"/>
  <c r="O17" i="9"/>
  <c r="N5" i="9"/>
  <c r="N6" i="9" s="1"/>
  <c r="E26" i="9"/>
  <c r="E20" i="9" s="1"/>
  <c r="O29" i="9"/>
  <c r="D28" i="9"/>
  <c r="O28" i="9" s="1"/>
  <c r="O76" i="9"/>
  <c r="D67" i="9"/>
  <c r="K5" i="9"/>
  <c r="K33" i="9"/>
  <c r="O42" i="9"/>
  <c r="O16" i="9" l="1"/>
  <c r="D9" i="9"/>
  <c r="O9" i="9" s="1"/>
  <c r="E8" i="9"/>
  <c r="E7" i="9"/>
  <c r="E6" i="9" s="1"/>
  <c r="D32" i="9"/>
  <c r="L32" i="9"/>
  <c r="L7" i="9" s="1"/>
  <c r="L6" i="9" s="1"/>
  <c r="O20" i="9"/>
  <c r="O26" i="9"/>
  <c r="B22" i="9"/>
  <c r="O67" i="9"/>
  <c r="K32" i="9"/>
  <c r="K7" i="9" s="1"/>
  <c r="K6" i="9" s="1"/>
  <c r="O33" i="9"/>
  <c r="D5" i="9"/>
  <c r="O4" i="9"/>
  <c r="D8" i="9" l="1"/>
  <c r="O8" i="9" s="1"/>
  <c r="D7" i="9"/>
  <c r="B10" i="9"/>
  <c r="O32" i="9"/>
  <c r="D6" i="9"/>
  <c r="J5" i="9" l="1"/>
  <c r="J6" i="9" s="1"/>
  <c r="P4" i="9" l="1"/>
  <c r="S49" i="5" l="1"/>
  <c r="T6" i="5" l="1"/>
  <c r="S6" i="5"/>
</calcChain>
</file>

<file path=xl/comments1.xml><?xml version="1.0" encoding="utf-8"?>
<comments xmlns="http://schemas.openxmlformats.org/spreadsheetml/2006/main">
  <authors>
    <author>GaeGeum</author>
    <author>gaegeum</author>
  </authors>
  <commentList>
    <comment ref="G6" authorId="0" shapeId="0">
      <text>
        <r>
          <rPr>
            <b/>
            <sz val="9"/>
            <color indexed="81"/>
            <rFont val="굴림"/>
            <family val="3"/>
            <charset val="129"/>
          </rPr>
          <t>GaeGeum:</t>
        </r>
        <r>
          <rPr>
            <sz val="9"/>
            <color indexed="81"/>
            <rFont val="굴림"/>
            <family val="3"/>
            <charset val="129"/>
          </rPr>
          <t xml:space="preserve">
영구임대 시책사업비
미배정 예산</t>
        </r>
      </text>
    </comment>
    <comment ref="I21" authorId="1" shapeId="0">
      <text>
        <r>
          <rPr>
            <b/>
            <sz val="9"/>
            <color indexed="81"/>
            <rFont val="Tahoma"/>
            <family val="2"/>
          </rPr>
          <t>gaegeum:</t>
        </r>
        <r>
          <rPr>
            <sz val="9"/>
            <color indexed="81"/>
            <rFont val="Tahoma"/>
            <family val="2"/>
          </rPr>
          <t xml:space="preserve">
</t>
        </r>
        <r>
          <rPr>
            <sz val="9"/>
            <color indexed="81"/>
            <rFont val="돋움"/>
            <family val="3"/>
            <charset val="129"/>
          </rPr>
          <t>법인 해외여행 포상
전체직원의 25%
5명 * 1,000,000원</t>
        </r>
      </text>
    </comment>
  </commentList>
</comments>
</file>

<file path=xl/sharedStrings.xml><?xml version="1.0" encoding="utf-8"?>
<sst xmlns="http://schemas.openxmlformats.org/spreadsheetml/2006/main" count="807" uniqueCount="543">
  <si>
    <t>총  계</t>
    <phoneticPr fontId="2" type="noConversion"/>
  </si>
  <si>
    <t xml:space="preserve">보조금 </t>
    <phoneticPr fontId="2" type="noConversion"/>
  </si>
  <si>
    <t>소   계</t>
    <phoneticPr fontId="2" type="noConversion"/>
  </si>
  <si>
    <t>사  업</t>
    <phoneticPr fontId="2" type="noConversion"/>
  </si>
  <si>
    <t>보조금</t>
    <phoneticPr fontId="2" type="noConversion"/>
  </si>
  <si>
    <t>2. 세입내역</t>
    <phoneticPr fontId="2" type="noConversion"/>
  </si>
  <si>
    <t>사 업</t>
    <phoneticPr fontId="2" type="noConversion"/>
  </si>
  <si>
    <t>전입금</t>
    <phoneticPr fontId="2" type="noConversion"/>
  </si>
  <si>
    <t>법인전입금</t>
    <phoneticPr fontId="2" type="noConversion"/>
  </si>
  <si>
    <t>이월금</t>
    <phoneticPr fontId="2" type="noConversion"/>
  </si>
  <si>
    <t>전년도이월금</t>
    <phoneticPr fontId="2" type="noConversion"/>
  </si>
  <si>
    <t>잡수입</t>
    <phoneticPr fontId="2" type="noConversion"/>
  </si>
  <si>
    <t>기타예금이자수입</t>
    <phoneticPr fontId="2" type="noConversion"/>
  </si>
  <si>
    <t>기타후생경비</t>
    <phoneticPr fontId="2" type="noConversion"/>
  </si>
  <si>
    <t>기관운영비</t>
    <phoneticPr fontId="2" type="noConversion"/>
  </si>
  <si>
    <t>회의비</t>
    <phoneticPr fontId="2" type="noConversion"/>
  </si>
  <si>
    <t>잡지출</t>
    <phoneticPr fontId="2" type="noConversion"/>
  </si>
  <si>
    <t>3. 세출내역</t>
    <phoneticPr fontId="2" type="noConversion"/>
  </si>
  <si>
    <t>사무비</t>
    <phoneticPr fontId="2" type="noConversion"/>
  </si>
  <si>
    <t>인건비</t>
    <phoneticPr fontId="2" type="noConversion"/>
  </si>
  <si>
    <t>제수당</t>
    <phoneticPr fontId="2" type="noConversion"/>
  </si>
  <si>
    <t>업무추진비</t>
    <phoneticPr fontId="2" type="noConversion"/>
  </si>
  <si>
    <t>직책보조비</t>
    <phoneticPr fontId="2" type="noConversion"/>
  </si>
  <si>
    <t>운영비</t>
    <phoneticPr fontId="2" type="noConversion"/>
  </si>
  <si>
    <t>여   비</t>
    <phoneticPr fontId="2" type="noConversion"/>
  </si>
  <si>
    <t>공공요금</t>
    <phoneticPr fontId="2" type="noConversion"/>
  </si>
  <si>
    <t>제세공과금</t>
    <phoneticPr fontId="2" type="noConversion"/>
  </si>
  <si>
    <t>재  산</t>
    <phoneticPr fontId="2" type="noConversion"/>
  </si>
  <si>
    <t>조성비</t>
    <phoneticPr fontId="2" type="noConversion"/>
  </si>
  <si>
    <t>시설비</t>
    <phoneticPr fontId="2" type="noConversion"/>
  </si>
  <si>
    <t>자산취득비</t>
    <phoneticPr fontId="2" type="noConversion"/>
  </si>
  <si>
    <t>예비비</t>
    <phoneticPr fontId="2" type="noConversion"/>
  </si>
  <si>
    <t>사업비</t>
    <phoneticPr fontId="2" type="noConversion"/>
  </si>
  <si>
    <t>(단위: 천원)</t>
    <phoneticPr fontId="2" type="noConversion"/>
  </si>
  <si>
    <t>소    계</t>
    <phoneticPr fontId="2" type="noConversion"/>
  </si>
  <si>
    <t>사업수입</t>
    <phoneticPr fontId="2" type="noConversion"/>
  </si>
  <si>
    <t>관</t>
    <phoneticPr fontId="2" type="noConversion"/>
  </si>
  <si>
    <t>항</t>
    <phoneticPr fontId="2" type="noConversion"/>
  </si>
  <si>
    <t>목</t>
    <phoneticPr fontId="2" type="noConversion"/>
  </si>
  <si>
    <t>증감(B-A)</t>
    <phoneticPr fontId="2" type="noConversion"/>
  </si>
  <si>
    <t>예산산출내역</t>
    <phoneticPr fontId="2" type="noConversion"/>
  </si>
  <si>
    <t>금액</t>
    <phoneticPr fontId="2" type="noConversion"/>
  </si>
  <si>
    <t>비율(%)</t>
    <phoneticPr fontId="2" type="noConversion"/>
  </si>
  <si>
    <t>1. 세입 세출 총괄표</t>
    <phoneticPr fontId="2" type="noConversion"/>
  </si>
  <si>
    <t>소   계</t>
    <phoneticPr fontId="2" type="noConversion"/>
  </si>
  <si>
    <t>급   여</t>
    <phoneticPr fontId="2" type="noConversion"/>
  </si>
  <si>
    <t>기타잡수입</t>
    <phoneticPr fontId="2" type="noConversion"/>
  </si>
  <si>
    <t>증감(B-A)</t>
    <phoneticPr fontId="2" type="noConversion"/>
  </si>
  <si>
    <t>(A)</t>
    <phoneticPr fontId="2" type="noConversion"/>
  </si>
  <si>
    <t>금액</t>
    <phoneticPr fontId="2" type="noConversion"/>
  </si>
  <si>
    <t>%</t>
    <phoneticPr fontId="2" type="noConversion"/>
  </si>
  <si>
    <t>시설장비유지비</t>
    <phoneticPr fontId="2" type="noConversion"/>
  </si>
  <si>
    <t>잡수입</t>
    <phoneticPr fontId="2" type="noConversion"/>
  </si>
  <si>
    <t>세   입</t>
    <phoneticPr fontId="2" type="noConversion"/>
  </si>
  <si>
    <t>수입</t>
    <phoneticPr fontId="2" type="noConversion"/>
  </si>
  <si>
    <t>후원금수입</t>
    <phoneticPr fontId="2" type="noConversion"/>
  </si>
  <si>
    <t>이월사업비</t>
    <phoneticPr fontId="2" type="noConversion"/>
  </si>
  <si>
    <t>수용비 및 수수료</t>
    <phoneticPr fontId="2" type="noConversion"/>
  </si>
  <si>
    <t>차량비</t>
    <phoneticPr fontId="2" type="noConversion"/>
  </si>
  <si>
    <t>연료비</t>
    <phoneticPr fontId="2" type="noConversion"/>
  </si>
  <si>
    <t>가족복지사업비</t>
    <phoneticPr fontId="2" type="noConversion"/>
  </si>
  <si>
    <t>급여</t>
    <phoneticPr fontId="2" type="noConversion"/>
  </si>
  <si>
    <t>자활사업비</t>
    <phoneticPr fontId="2" type="noConversion"/>
  </si>
  <si>
    <t>교육문화사업비</t>
    <phoneticPr fontId="2" type="noConversion"/>
  </si>
  <si>
    <t>일용잡급</t>
    <phoneticPr fontId="2" type="noConversion"/>
  </si>
  <si>
    <t>후원금수입</t>
    <phoneticPr fontId="2" type="noConversion"/>
  </si>
  <si>
    <t>퇴직금 및 퇴직적립금</t>
    <phoneticPr fontId="2" type="noConversion"/>
  </si>
  <si>
    <t>색동다리</t>
    <phoneticPr fontId="2" type="noConversion"/>
  </si>
  <si>
    <t>꿈지락</t>
    <phoneticPr fontId="2" type="noConversion"/>
  </si>
  <si>
    <t>지정후원금</t>
    <phoneticPr fontId="2" type="noConversion"/>
  </si>
  <si>
    <t>비지정후원금</t>
    <phoneticPr fontId="2" type="noConversion"/>
  </si>
  <si>
    <t>소   계</t>
    <phoneticPr fontId="2" type="noConversion"/>
  </si>
  <si>
    <t>사회보험부담비용</t>
    <phoneticPr fontId="2" type="noConversion"/>
  </si>
  <si>
    <t>기타운영비</t>
    <phoneticPr fontId="2" type="noConversion"/>
  </si>
  <si>
    <t>불용품매각대</t>
    <phoneticPr fontId="2" type="noConversion"/>
  </si>
  <si>
    <t>기타보조금</t>
    <phoneticPr fontId="2" type="noConversion"/>
  </si>
  <si>
    <t>국민연금</t>
    <phoneticPr fontId="2" type="noConversion"/>
  </si>
  <si>
    <t>장기요양보험</t>
    <phoneticPr fontId="2" type="noConversion"/>
  </si>
  <si>
    <t>고용보험</t>
    <phoneticPr fontId="2" type="noConversion"/>
  </si>
  <si>
    <t>산재보험</t>
    <phoneticPr fontId="2" type="noConversion"/>
  </si>
  <si>
    <t>영구임대</t>
    <phoneticPr fontId="2" type="noConversion"/>
  </si>
  <si>
    <t>세    출</t>
    <phoneticPr fontId="2" type="noConversion"/>
  </si>
  <si>
    <t>세부내역</t>
    <phoneticPr fontId="2" type="noConversion"/>
  </si>
  <si>
    <t>운영비 보조금</t>
    <phoneticPr fontId="2" type="noConversion"/>
  </si>
  <si>
    <t>급식+노인</t>
    <phoneticPr fontId="2" type="noConversion"/>
  </si>
  <si>
    <t>세입 총액 (A)</t>
    <phoneticPr fontId="2" type="noConversion"/>
  </si>
  <si>
    <t>세입-세출 (A-B)</t>
    <phoneticPr fontId="2" type="noConversion"/>
  </si>
  <si>
    <t>세출 총액 (B)</t>
    <phoneticPr fontId="2" type="noConversion"/>
  </si>
  <si>
    <t>순수여비</t>
    <phoneticPr fontId="2" type="noConversion"/>
  </si>
  <si>
    <t>지역사회조직사업비</t>
    <phoneticPr fontId="2" type="noConversion"/>
  </si>
  <si>
    <t>지역사회보호사업비</t>
    <phoneticPr fontId="2" type="noConversion"/>
  </si>
  <si>
    <t>확인</t>
    <phoneticPr fontId="2" type="noConversion"/>
  </si>
  <si>
    <t>독거노인자살예방</t>
    <phoneticPr fontId="2" type="noConversion"/>
  </si>
  <si>
    <t>과년도수입</t>
    <phoneticPr fontId="2" type="noConversion"/>
  </si>
  <si>
    <t>건강마을만들기</t>
    <phoneticPr fontId="2" type="noConversion"/>
  </si>
  <si>
    <t>실버맘</t>
    <phoneticPr fontId="2" type="noConversion"/>
  </si>
  <si>
    <t>기타
보조금</t>
    <phoneticPr fontId="2" type="noConversion"/>
  </si>
  <si>
    <t>`</t>
    <phoneticPr fontId="2" type="noConversion"/>
  </si>
  <si>
    <t>장애인도시락</t>
    <phoneticPr fontId="2" type="noConversion"/>
  </si>
  <si>
    <t>총무일지</t>
    <phoneticPr fontId="2" type="noConversion"/>
  </si>
  <si>
    <t>1/4분기</t>
    <phoneticPr fontId="2" type="noConversion"/>
  </si>
  <si>
    <t>2/4분기</t>
    <phoneticPr fontId="2" type="noConversion"/>
  </si>
  <si>
    <t>3/4분기</t>
    <phoneticPr fontId="2" type="noConversion"/>
  </si>
  <si>
    <t>4/4분기</t>
    <phoneticPr fontId="2" type="noConversion"/>
  </si>
  <si>
    <t>소식지 후원금에서 보조금으로 조정</t>
    <phoneticPr fontId="2" type="noConversion"/>
  </si>
  <si>
    <t>재가센터 운영비(정수홍, 조유진, 송혜은) 중 운영보조금 사용은 정수홍 급여 전부, 조유진 급여, 제수당, 사회보험 191,830만</t>
    <phoneticPr fontId="2" type="noConversion"/>
  </si>
  <si>
    <t xml:space="preserve">나머지는 자부담해야함. </t>
    <phoneticPr fontId="2" type="noConversion"/>
  </si>
  <si>
    <t>복지관 복지수당 남은금액은 반납금</t>
    <phoneticPr fontId="2" type="noConversion"/>
  </si>
  <si>
    <t>재가복지수당은 조유진501000</t>
    <phoneticPr fontId="2" type="noConversion"/>
  </si>
  <si>
    <t>보조금 금액 총액 확인 후 반영</t>
    <phoneticPr fontId="2" type="noConversion"/>
  </si>
  <si>
    <t>주말도시락서비스(가족플러스) 추가 -후원금 사업</t>
    <phoneticPr fontId="2" type="noConversion"/>
  </si>
  <si>
    <t>반환금</t>
    <phoneticPr fontId="2" type="noConversion"/>
  </si>
  <si>
    <t>법인전입금(후원금)</t>
    <phoneticPr fontId="2" type="noConversion"/>
  </si>
  <si>
    <t>잡지출</t>
    <phoneticPr fontId="2" type="noConversion"/>
  </si>
  <si>
    <t>자산취득비</t>
    <phoneticPr fontId="2" type="noConversion"/>
  </si>
  <si>
    <t>제세공과금</t>
    <phoneticPr fontId="2" type="noConversion"/>
  </si>
  <si>
    <t>제수당</t>
    <phoneticPr fontId="2" type="noConversion"/>
  </si>
  <si>
    <t>사회보험부담금</t>
    <phoneticPr fontId="2" type="noConversion"/>
  </si>
  <si>
    <t>일용잡급</t>
    <phoneticPr fontId="2" type="noConversion"/>
  </si>
  <si>
    <t>법인전입금</t>
    <phoneticPr fontId="2" type="noConversion"/>
  </si>
  <si>
    <t>금액</t>
    <phoneticPr fontId="2" type="noConversion"/>
  </si>
  <si>
    <t>01</t>
    <phoneticPr fontId="2" type="noConversion"/>
  </si>
  <si>
    <t>02</t>
    <phoneticPr fontId="2" type="noConversion"/>
  </si>
  <si>
    <t>03</t>
    <phoneticPr fontId="2" type="noConversion"/>
  </si>
  <si>
    <t>국고보조금</t>
    <phoneticPr fontId="2" type="noConversion"/>
  </si>
  <si>
    <t>시·도보조금</t>
    <phoneticPr fontId="2" type="noConversion"/>
  </si>
  <si>
    <t>시·군·구보조금</t>
    <phoneticPr fontId="2" type="noConversion"/>
  </si>
  <si>
    <t>04</t>
    <phoneticPr fontId="2" type="noConversion"/>
  </si>
  <si>
    <t>05</t>
    <phoneticPr fontId="2" type="noConversion"/>
  </si>
  <si>
    <t>차입금</t>
    <phoneticPr fontId="2" type="noConversion"/>
  </si>
  <si>
    <t>금융기관 차입금</t>
    <phoneticPr fontId="2" type="noConversion"/>
  </si>
  <si>
    <t>기타 차입금</t>
    <phoneticPr fontId="2" type="noConversion"/>
  </si>
  <si>
    <t>06</t>
    <phoneticPr fontId="2" type="noConversion"/>
  </si>
  <si>
    <t>07</t>
    <phoneticPr fontId="2" type="noConversion"/>
  </si>
  <si>
    <t>08</t>
    <phoneticPr fontId="2" type="noConversion"/>
  </si>
  <si>
    <t>산출근거
(건,원*단가*회차)</t>
    <phoneticPr fontId="2" type="noConversion"/>
  </si>
  <si>
    <t>01</t>
    <phoneticPr fontId="2" type="noConversion"/>
  </si>
  <si>
    <t>03</t>
    <phoneticPr fontId="2" type="noConversion"/>
  </si>
  <si>
    <t>과년도지출</t>
    <phoneticPr fontId="2" type="noConversion"/>
  </si>
  <si>
    <t>부채상환금</t>
    <phoneticPr fontId="2" type="noConversion"/>
  </si>
  <si>
    <t>원금상환금</t>
    <phoneticPr fontId="2" type="noConversion"/>
  </si>
  <si>
    <t>이자지급금</t>
    <phoneticPr fontId="2" type="noConversion"/>
  </si>
  <si>
    <t>관장</t>
    <phoneticPr fontId="2" type="noConversion"/>
  </si>
  <si>
    <t>세   출</t>
    <phoneticPr fontId="2" type="noConversion"/>
  </si>
  <si>
    <t>세목/적요</t>
    <phoneticPr fontId="2" type="noConversion"/>
  </si>
  <si>
    <t>세목/적요</t>
    <phoneticPr fontId="2" type="noConversion"/>
  </si>
  <si>
    <t>퇴직금 및 
퇴직적립금</t>
    <phoneticPr fontId="2" type="noConversion"/>
  </si>
  <si>
    <t>후원사업</t>
    <phoneticPr fontId="2" type="noConversion"/>
  </si>
  <si>
    <t>법인전입금
(후원금)</t>
    <phoneticPr fontId="2" type="noConversion"/>
  </si>
  <si>
    <t>목</t>
    <phoneticPr fontId="2" type="noConversion"/>
  </si>
  <si>
    <t>사회보험부담금</t>
    <phoneticPr fontId="2" type="noConversion"/>
  </si>
  <si>
    <t>기관운영비</t>
    <phoneticPr fontId="2" type="noConversion"/>
  </si>
  <si>
    <t>회의비</t>
    <phoneticPr fontId="2" type="noConversion"/>
  </si>
  <si>
    <t>여   비</t>
    <phoneticPr fontId="2" type="noConversion"/>
  </si>
  <si>
    <t>수용비 및 수수료</t>
    <phoneticPr fontId="2" type="noConversion"/>
  </si>
  <si>
    <t>과년도지출</t>
    <phoneticPr fontId="2" type="noConversion"/>
  </si>
  <si>
    <t>원금상환금</t>
    <phoneticPr fontId="2" type="noConversion"/>
  </si>
  <si>
    <t>이자지급금</t>
    <phoneticPr fontId="2" type="noConversion"/>
  </si>
  <si>
    <t>예비비</t>
    <phoneticPr fontId="2" type="noConversion"/>
  </si>
  <si>
    <t>반환금</t>
    <phoneticPr fontId="2" type="noConversion"/>
  </si>
  <si>
    <t>시·도보조금1</t>
    <phoneticPr fontId="2" type="noConversion"/>
  </si>
  <si>
    <t>사  업</t>
    <phoneticPr fontId="2" type="noConversion"/>
  </si>
  <si>
    <t>사 업</t>
    <phoneticPr fontId="2" type="noConversion"/>
  </si>
  <si>
    <t>수  입</t>
    <phoneticPr fontId="2" type="noConversion"/>
  </si>
  <si>
    <t>수 입</t>
    <phoneticPr fontId="2" type="noConversion"/>
  </si>
  <si>
    <t>이월금</t>
    <phoneticPr fontId="2" type="noConversion"/>
  </si>
  <si>
    <t>잡수입</t>
    <phoneticPr fontId="2" type="noConversion"/>
  </si>
  <si>
    <t>인건비</t>
    <phoneticPr fontId="2" type="noConversion"/>
  </si>
  <si>
    <t>업무추진비</t>
    <phoneticPr fontId="2" type="noConversion"/>
  </si>
  <si>
    <t>운영비</t>
    <phoneticPr fontId="2" type="noConversion"/>
  </si>
  <si>
    <t>시설비</t>
    <phoneticPr fontId="2" type="noConversion"/>
  </si>
  <si>
    <t>사무비</t>
    <phoneticPr fontId="2" type="noConversion"/>
  </si>
  <si>
    <t>재산</t>
    <phoneticPr fontId="2" type="noConversion"/>
  </si>
  <si>
    <t>조성비</t>
    <phoneticPr fontId="2" type="noConversion"/>
  </si>
  <si>
    <t>사업비</t>
    <phoneticPr fontId="2" type="noConversion"/>
  </si>
  <si>
    <t>과년도지출</t>
    <phoneticPr fontId="2" type="noConversion"/>
  </si>
  <si>
    <t>상환금</t>
    <phoneticPr fontId="2" type="noConversion"/>
  </si>
  <si>
    <t>잡지출</t>
    <phoneticPr fontId="2" type="noConversion"/>
  </si>
  <si>
    <t xml:space="preserve">예비비 </t>
    <phoneticPr fontId="2" type="noConversion"/>
  </si>
  <si>
    <t>및 기타</t>
    <phoneticPr fontId="2" type="noConversion"/>
  </si>
  <si>
    <t>부채상환금</t>
    <phoneticPr fontId="2" type="noConversion"/>
  </si>
  <si>
    <t>예비비</t>
    <phoneticPr fontId="2" type="noConversion"/>
  </si>
  <si>
    <t>예금이자</t>
    <phoneticPr fontId="2" type="noConversion"/>
  </si>
  <si>
    <t>교통비, 일비 외</t>
    <phoneticPr fontId="2" type="noConversion"/>
  </si>
  <si>
    <t>전기요금</t>
    <phoneticPr fontId="2" type="noConversion"/>
  </si>
  <si>
    <t>기타공공요금</t>
    <phoneticPr fontId="2" type="noConversion"/>
  </si>
  <si>
    <t>자동차 보험료</t>
    <phoneticPr fontId="2" type="noConversion"/>
  </si>
  <si>
    <t>자동차세 외</t>
    <phoneticPr fontId="2" type="noConversion"/>
  </si>
  <si>
    <t>차량유지보수비</t>
    <phoneticPr fontId="2" type="noConversion"/>
  </si>
  <si>
    <t>직급수당</t>
    <phoneticPr fontId="2" type="noConversion"/>
  </si>
  <si>
    <t>특수업무수당</t>
    <phoneticPr fontId="2" type="noConversion"/>
  </si>
  <si>
    <t>실버사랑인력파견</t>
    <phoneticPr fontId="2" type="noConversion"/>
  </si>
  <si>
    <t>관리사업</t>
    <phoneticPr fontId="2" type="noConversion"/>
  </si>
  <si>
    <t>소 계</t>
    <phoneticPr fontId="2" type="noConversion"/>
  </si>
  <si>
    <t>(단위:원)</t>
    <phoneticPr fontId="2" type="noConversion"/>
  </si>
  <si>
    <t>실버사랑인력파견</t>
    <phoneticPr fontId="2" type="noConversion"/>
  </si>
  <si>
    <t>홍보사업</t>
    <phoneticPr fontId="2" type="noConversion"/>
  </si>
  <si>
    <t>기타사업</t>
    <phoneticPr fontId="2" type="noConversion"/>
  </si>
  <si>
    <t>각종 수수료</t>
    <phoneticPr fontId="2" type="noConversion"/>
  </si>
  <si>
    <t>임대료</t>
    <phoneticPr fontId="2" type="noConversion"/>
  </si>
  <si>
    <t>소 계</t>
    <phoneticPr fontId="2" type="noConversion"/>
  </si>
  <si>
    <t>소 계</t>
    <phoneticPr fontId="2" type="noConversion"/>
  </si>
  <si>
    <t>전년이월금(후원금)</t>
    <phoneticPr fontId="2" type="noConversion"/>
  </si>
  <si>
    <t>기타잡수입</t>
    <phoneticPr fontId="2" type="noConversion"/>
  </si>
  <si>
    <t>전년도 이월금(법인전입금)</t>
    <phoneticPr fontId="2" type="noConversion"/>
  </si>
  <si>
    <t>법인전입금 이월금</t>
    <phoneticPr fontId="2" type="noConversion"/>
  </si>
  <si>
    <t>후원금 이월금</t>
    <phoneticPr fontId="2" type="noConversion"/>
  </si>
  <si>
    <t>(단위:원)</t>
    <phoneticPr fontId="2" type="noConversion"/>
  </si>
  <si>
    <t>(단위: 원)</t>
    <phoneticPr fontId="2" type="noConversion"/>
  </si>
  <si>
    <t>전년도이월금(전입금)</t>
    <phoneticPr fontId="2" type="noConversion"/>
  </si>
  <si>
    <t>전년도이월금(후원금)</t>
    <phoneticPr fontId="2" type="noConversion"/>
  </si>
  <si>
    <t>기타잡수입</t>
    <phoneticPr fontId="2" type="noConversion"/>
  </si>
  <si>
    <t>-</t>
    <phoneticPr fontId="2" type="noConversion"/>
  </si>
  <si>
    <t>20,000원*1명*12개월</t>
    <phoneticPr fontId="2" type="noConversion"/>
  </si>
  <si>
    <t>실버마을작업장</t>
    <phoneticPr fontId="2" type="noConversion"/>
  </si>
  <si>
    <t>실버마을작업장</t>
    <phoneticPr fontId="2" type="noConversion"/>
  </si>
  <si>
    <t>연제상회</t>
    <phoneticPr fontId="2" type="noConversion"/>
  </si>
  <si>
    <t>연제상회</t>
    <phoneticPr fontId="2" type="noConversion"/>
  </si>
  <si>
    <t>실버마을작업장</t>
    <phoneticPr fontId="2" type="noConversion"/>
  </si>
  <si>
    <t>인건비</t>
  </si>
  <si>
    <t>간담회비</t>
  </si>
  <si>
    <t>문화활동비</t>
  </si>
  <si>
    <t>평가회비</t>
  </si>
  <si>
    <t>운영비</t>
  </si>
  <si>
    <t>재료비</t>
  </si>
  <si>
    <t>사회보험료</t>
  </si>
  <si>
    <t>운영보조금</t>
    <phoneticPr fontId="2" type="noConversion"/>
  </si>
  <si>
    <t>연제상회</t>
    <phoneticPr fontId="2" type="noConversion"/>
  </si>
  <si>
    <t>-</t>
    <phoneticPr fontId="2" type="noConversion"/>
  </si>
  <si>
    <t>가족수당</t>
    <phoneticPr fontId="2" type="noConversion"/>
  </si>
  <si>
    <t>사업 이월금</t>
    <phoneticPr fontId="2" type="noConversion"/>
  </si>
  <si>
    <t>사업이월금</t>
    <phoneticPr fontId="2" type="noConversion"/>
  </si>
  <si>
    <t>퇴직금 및 퇴직적립금</t>
    <phoneticPr fontId="2" type="noConversion"/>
  </si>
  <si>
    <t>건강보험</t>
    <phoneticPr fontId="2" type="noConversion"/>
  </si>
  <si>
    <t xml:space="preserve"> </t>
    <phoneticPr fontId="2" type="noConversion"/>
  </si>
  <si>
    <t>인테리어 비용</t>
    <phoneticPr fontId="2" type="noConversion"/>
  </si>
  <si>
    <t>소  계</t>
    <phoneticPr fontId="2" type="noConversion"/>
  </si>
  <si>
    <t>법인전입금</t>
    <phoneticPr fontId="2" type="noConversion"/>
  </si>
  <si>
    <t>법인전입금(후원금)</t>
    <phoneticPr fontId="2" type="noConversion"/>
  </si>
  <si>
    <t>소  계</t>
    <phoneticPr fontId="2" type="noConversion"/>
  </si>
  <si>
    <t>일용잡급</t>
    <phoneticPr fontId="2" type="noConversion"/>
  </si>
  <si>
    <t>직책보조비</t>
    <phoneticPr fontId="2" type="noConversion"/>
  </si>
  <si>
    <t>연료비</t>
    <phoneticPr fontId="2" type="noConversion"/>
  </si>
  <si>
    <t>자산취득비</t>
    <phoneticPr fontId="2" type="noConversion"/>
  </si>
  <si>
    <t>시설장비유지비</t>
    <phoneticPr fontId="2" type="noConversion"/>
  </si>
  <si>
    <t>재산조성비</t>
    <phoneticPr fontId="2" type="noConversion"/>
  </si>
  <si>
    <t>예비비 및 기타</t>
    <phoneticPr fontId="2" type="noConversion"/>
  </si>
  <si>
    <t>산출근거
(명(건)*단가*회차)</t>
    <phoneticPr fontId="2" type="noConversion"/>
  </si>
  <si>
    <t>스쿨존안전지킴이</t>
    <phoneticPr fontId="2" type="noConversion"/>
  </si>
  <si>
    <t>학교급식지킴이</t>
    <phoneticPr fontId="2" type="noConversion"/>
  </si>
  <si>
    <t>기타보조금</t>
    <phoneticPr fontId="2" type="noConversion"/>
  </si>
  <si>
    <t>전년도 이월금</t>
    <phoneticPr fontId="2" type="noConversion"/>
  </si>
  <si>
    <t>사업 이월금</t>
    <phoneticPr fontId="2" type="noConversion"/>
  </si>
  <si>
    <t>대리</t>
    <phoneticPr fontId="2" type="noConversion"/>
  </si>
  <si>
    <t>사회복지사</t>
    <phoneticPr fontId="2" type="noConversion"/>
  </si>
  <si>
    <t>직원복리후생비</t>
    <phoneticPr fontId="2" type="noConversion"/>
  </si>
  <si>
    <t>1,650,000원*12개월</t>
    <phoneticPr fontId="2" type="noConversion"/>
  </si>
  <si>
    <t>학교급식지킴이</t>
    <phoneticPr fontId="2" type="noConversion"/>
  </si>
  <si>
    <t>연제상회</t>
    <phoneticPr fontId="2" type="noConversion"/>
  </si>
  <si>
    <t>스쿨존안전지킴이</t>
    <phoneticPr fontId="2" type="noConversion"/>
  </si>
  <si>
    <t>실버마을작업장</t>
    <phoneticPr fontId="2" type="noConversion"/>
  </si>
  <si>
    <t>조직역량강화사업</t>
    <phoneticPr fontId="2" type="noConversion"/>
  </si>
  <si>
    <t>제1조</t>
    <phoneticPr fontId="2" type="noConversion"/>
  </si>
  <si>
    <t>제2조</t>
    <phoneticPr fontId="2" type="noConversion"/>
  </si>
  <si>
    <t>(예산의 내역) 세입·세출 내역은 세입·세출 명세서와 같다.</t>
    <phoneticPr fontId="2" type="noConversion"/>
  </si>
  <si>
    <t>1. 세입의 주요재원은 다음과 같다.</t>
    <phoneticPr fontId="2" type="noConversion"/>
  </si>
  <si>
    <t>○ 사업수입</t>
    <phoneticPr fontId="2" type="noConversion"/>
  </si>
  <si>
    <t>원</t>
    <phoneticPr fontId="2" type="noConversion"/>
  </si>
  <si>
    <t>○ 차입금</t>
    <phoneticPr fontId="2" type="noConversion"/>
  </si>
  <si>
    <t>원</t>
    <phoneticPr fontId="2" type="noConversion"/>
  </si>
  <si>
    <t>○ 과년도수입</t>
    <phoneticPr fontId="2" type="noConversion"/>
  </si>
  <si>
    <t>원</t>
    <phoneticPr fontId="2" type="noConversion"/>
  </si>
  <si>
    <t>○ 전입금</t>
    <phoneticPr fontId="2" type="noConversion"/>
  </si>
  <si>
    <t>○ 보조금수입</t>
    <phoneticPr fontId="2" type="noConversion"/>
  </si>
  <si>
    <t>○ 이월금</t>
    <phoneticPr fontId="2" type="noConversion"/>
  </si>
  <si>
    <t>○ 후원금수입</t>
    <phoneticPr fontId="2" type="noConversion"/>
  </si>
  <si>
    <t>○ 잡수입</t>
    <phoneticPr fontId="2" type="noConversion"/>
  </si>
  <si>
    <t>2. 세출의 주요내역은 다음과 같다.</t>
    <phoneticPr fontId="2" type="noConversion"/>
  </si>
  <si>
    <t>○ 사무비</t>
    <phoneticPr fontId="2" type="noConversion"/>
  </si>
  <si>
    <t>원</t>
    <phoneticPr fontId="2" type="noConversion"/>
  </si>
  <si>
    <t>○ 상환금</t>
    <phoneticPr fontId="2" type="noConversion"/>
  </si>
  <si>
    <t>○ 재산조성비</t>
    <phoneticPr fontId="2" type="noConversion"/>
  </si>
  <si>
    <t>○ 잡지출</t>
    <phoneticPr fontId="2" type="noConversion"/>
  </si>
  <si>
    <t>○ 사업비</t>
    <phoneticPr fontId="2" type="noConversion"/>
  </si>
  <si>
    <t>○ 예비비 및 기타</t>
    <phoneticPr fontId="2" type="noConversion"/>
  </si>
  <si>
    <t>○ 과년도지출</t>
    <phoneticPr fontId="2" type="noConversion"/>
  </si>
  <si>
    <t>제3조</t>
    <phoneticPr fontId="2" type="noConversion"/>
  </si>
  <si>
    <t>(추가경정예산) 추경예산은 이사회의 의결을 거쳐 확정한 후 7일 이내에 구청장에게 제출토록 한다.</t>
    <phoneticPr fontId="2" type="noConversion"/>
  </si>
  <si>
    <t>제4조</t>
    <phoneticPr fontId="2" type="noConversion"/>
  </si>
  <si>
    <t>(예비비) 예측할 수 없는 예산 외의 지출에 충당하기 위하여 본 예산의 1% 이상을 예비비로 계상할 수 있다.</t>
    <phoneticPr fontId="2" type="noConversion"/>
  </si>
  <si>
    <t>제5조</t>
    <phoneticPr fontId="2" type="noConversion"/>
  </si>
  <si>
    <t>(예산의 전용)</t>
    <phoneticPr fontId="2" type="noConversion"/>
  </si>
  <si>
    <t>1. 관간의 전용은 이사회의 의결을 거쳐 구청장의 승인을 얻어 사용하고,</t>
    <phoneticPr fontId="2" type="noConversion"/>
  </si>
  <si>
    <t>2. 동일 관 내의 항간의 전용은 이사회의 의결을 거쳐 사용하고,</t>
    <phoneticPr fontId="2" type="noConversion"/>
  </si>
  <si>
    <t>3. 예산을 전용한 때에는 구청에 즉시 보고토록 한다.</t>
    <phoneticPr fontId="2" type="noConversion"/>
  </si>
  <si>
    <t>제6조</t>
    <phoneticPr fontId="2" type="noConversion"/>
  </si>
  <si>
    <t>(예산의 집행) 예산은 사회복지법인 및 사회복지시설 재무·회계규칙의 관련규정을 준수하여 집행한다.</t>
    <phoneticPr fontId="2" type="noConversion"/>
  </si>
  <si>
    <t>소  계</t>
    <phoneticPr fontId="2" type="noConversion"/>
  </si>
  <si>
    <t>소  계</t>
    <phoneticPr fontId="2" type="noConversion"/>
  </si>
  <si>
    <t>금융기관 차입금</t>
    <phoneticPr fontId="2" type="noConversion"/>
  </si>
  <si>
    <t>기타 차입금</t>
    <phoneticPr fontId="2" type="noConversion"/>
  </si>
  <si>
    <t>불용품매각대</t>
    <phoneticPr fontId="2" type="noConversion"/>
  </si>
  <si>
    <t>과장</t>
    <phoneticPr fontId="2" type="noConversion"/>
  </si>
  <si>
    <t>대리</t>
    <phoneticPr fontId="2" type="noConversion"/>
  </si>
  <si>
    <t>직원 야간근무 식대비 등</t>
    <phoneticPr fontId="2" type="noConversion"/>
  </si>
  <si>
    <t>승강기사용료</t>
    <phoneticPr fontId="2" type="noConversion"/>
  </si>
  <si>
    <t>명절휴가비</t>
    <phoneticPr fontId="2" type="noConversion"/>
  </si>
  <si>
    <t>인테리어 외</t>
    <phoneticPr fontId="2" type="noConversion"/>
  </si>
  <si>
    <t>-</t>
    <phoneticPr fontId="2" type="noConversion"/>
  </si>
  <si>
    <t>수도요금</t>
    <phoneticPr fontId="2" type="noConversion"/>
  </si>
  <si>
    <t>280,000원*1회</t>
    <phoneticPr fontId="2" type="noConversion"/>
  </si>
  <si>
    <t xml:space="preserve">종합검사비 외 </t>
    <phoneticPr fontId="2" type="noConversion"/>
  </si>
  <si>
    <t>화환 구입 외</t>
    <phoneticPr fontId="2" type="noConversion"/>
  </si>
  <si>
    <t>교육참가비</t>
    <phoneticPr fontId="2" type="noConversion"/>
  </si>
  <si>
    <t>보수교육 수강료 외</t>
    <phoneticPr fontId="2" type="noConversion"/>
  </si>
  <si>
    <t>고독사</t>
    <phoneticPr fontId="2" type="noConversion"/>
  </si>
  <si>
    <t>전담인력 보조금</t>
    <phoneticPr fontId="2" type="noConversion"/>
  </si>
  <si>
    <t>소   계</t>
    <phoneticPr fontId="2" type="noConversion"/>
  </si>
  <si>
    <t>전화 및 인터넷 사용료</t>
    <phoneticPr fontId="2" type="noConversion"/>
  </si>
  <si>
    <t>장비구입비</t>
    <phoneticPr fontId="2" type="noConversion"/>
  </si>
  <si>
    <t>홍보비</t>
    <phoneticPr fontId="2" type="noConversion"/>
  </si>
  <si>
    <t>다방(多芳)</t>
    <phoneticPr fontId="2" type="noConversion"/>
  </si>
  <si>
    <t>실버사랑인력파견</t>
    <phoneticPr fontId="2" type="noConversion"/>
  </si>
  <si>
    <t>스쿨존안전지킴이</t>
    <phoneticPr fontId="2" type="noConversion"/>
  </si>
  <si>
    <t>학교급식지킴이</t>
    <phoneticPr fontId="2" type="noConversion"/>
  </si>
  <si>
    <t>고독사</t>
    <phoneticPr fontId="2" type="noConversion"/>
  </si>
  <si>
    <t>787,000원*6명*13개월</t>
    <phoneticPr fontId="2" type="noConversion"/>
  </si>
  <si>
    <t>과장</t>
    <phoneticPr fontId="2" type="noConversion"/>
  </si>
  <si>
    <t>60,000원*1명*12개월</t>
    <phoneticPr fontId="2" type="noConversion"/>
  </si>
  <si>
    <t>40,000원*1명*12개월</t>
    <phoneticPr fontId="2" type="noConversion"/>
  </si>
  <si>
    <t>부시협 협회비</t>
    <phoneticPr fontId="2" type="noConversion"/>
  </si>
  <si>
    <t>다방(多芳)</t>
    <phoneticPr fontId="2" type="noConversion"/>
  </si>
  <si>
    <t>다방(多芳)</t>
    <phoneticPr fontId="2" type="noConversion"/>
  </si>
  <si>
    <t>시·군·구보조금</t>
    <phoneticPr fontId="2" type="noConversion"/>
  </si>
  <si>
    <t>운영보조금</t>
    <phoneticPr fontId="2" type="noConversion"/>
  </si>
  <si>
    <t>시니어 인턴십</t>
    <phoneticPr fontId="2" type="noConversion"/>
  </si>
  <si>
    <t>1,285,000원*70명</t>
    <phoneticPr fontId="2" type="noConversion"/>
  </si>
  <si>
    <t>1,285,000원*94명</t>
    <phoneticPr fontId="2" type="noConversion"/>
  </si>
  <si>
    <t>75,000원*200명</t>
    <phoneticPr fontId="2" type="noConversion"/>
  </si>
  <si>
    <t>1,050,000원*40명</t>
    <phoneticPr fontId="2" type="noConversion"/>
  </si>
  <si>
    <t>1,050,000원*80명</t>
    <phoneticPr fontId="2" type="noConversion"/>
  </si>
  <si>
    <t>1,050,000원*129명</t>
    <phoneticPr fontId="2" type="noConversion"/>
  </si>
  <si>
    <t>1,285,000원*70명</t>
    <phoneticPr fontId="2" type="noConversion"/>
  </si>
  <si>
    <t>소 계</t>
    <phoneticPr fontId="2" type="noConversion"/>
  </si>
  <si>
    <t>4,033,500원*1명*12개월</t>
    <phoneticPr fontId="2" type="noConversion"/>
  </si>
  <si>
    <t>2,298,575원*1명*12개월</t>
    <phoneticPr fontId="2" type="noConversion"/>
  </si>
  <si>
    <t>2,416,200원*1명*2회</t>
    <phoneticPr fontId="2" type="noConversion"/>
  </si>
  <si>
    <t>1,807,380원*1명*2회</t>
    <phoneticPr fontId="2" type="noConversion"/>
  </si>
  <si>
    <t>1,374,630원*1명*2회</t>
    <phoneticPr fontId="2" type="noConversion"/>
  </si>
  <si>
    <t>베이비부머</t>
    <phoneticPr fontId="2" type="noConversion"/>
  </si>
  <si>
    <t>2,500,000원*10명</t>
    <phoneticPr fontId="2" type="noConversion"/>
  </si>
  <si>
    <t>녹음광장관리
(은빛사랑나눔)</t>
    <phoneticPr fontId="2" type="noConversion"/>
  </si>
  <si>
    <t>공익시설지원
(연제그린나래)</t>
    <phoneticPr fontId="2" type="noConversion"/>
  </si>
  <si>
    <t>(3,034,350원*1명*12개월)+4원</t>
    <phoneticPr fontId="2" type="noConversion"/>
  </si>
  <si>
    <t>출장비</t>
    <phoneticPr fontId="2" type="noConversion"/>
  </si>
  <si>
    <t>전담인력사회보험료</t>
    <phoneticPr fontId="2" type="noConversion"/>
  </si>
  <si>
    <t>시설투자비</t>
    <phoneticPr fontId="2" type="noConversion"/>
  </si>
  <si>
    <t>사회보험료</t>
    <phoneticPr fontId="2" type="noConversion"/>
  </si>
  <si>
    <t>재료비</t>
    <phoneticPr fontId="2" type="noConversion"/>
  </si>
  <si>
    <t>베이비부머</t>
    <phoneticPr fontId="2" type="noConversion"/>
  </si>
  <si>
    <t>베이비부머</t>
    <phoneticPr fontId="2" type="noConversion"/>
  </si>
  <si>
    <t>점보롤 등</t>
    <phoneticPr fontId="2" type="noConversion"/>
  </si>
  <si>
    <t>채용성과금</t>
    <phoneticPr fontId="2" type="noConversion"/>
  </si>
  <si>
    <t xml:space="preserve">번영로조경관리사업 에어컨 이전설치비 957,000원 </t>
    <phoneticPr fontId="2" type="noConversion"/>
  </si>
  <si>
    <t xml:space="preserve">스쿨존 17년도 12월 수익금 3,267,000원
급식 17년도 12월 수익금 1,516,350원
작업장 17년도 12월 수익금 275,000원
인턴십 5,771,830원 </t>
    <phoneticPr fontId="2" type="noConversion"/>
  </si>
  <si>
    <t>금강 4,671,830원
크레파스 325,000원
보엠 325,000원
약손실버 450,000원</t>
    <phoneticPr fontId="2" type="noConversion"/>
  </si>
  <si>
    <t>다방 바리스타 경진대회</t>
    <phoneticPr fontId="2" type="noConversion"/>
  </si>
  <si>
    <t>바리스타 경진대회 준비 비용</t>
    <phoneticPr fontId="2" type="noConversion"/>
  </si>
  <si>
    <t>(B)</t>
    <phoneticPr fontId="2" type="noConversion"/>
  </si>
  <si>
    <t>반장수당</t>
    <phoneticPr fontId="2" type="noConversion"/>
  </si>
  <si>
    <t>피복비</t>
    <phoneticPr fontId="2" type="noConversion"/>
  </si>
  <si>
    <t>전담사회보험료</t>
    <phoneticPr fontId="2" type="noConversion"/>
  </si>
  <si>
    <t>240,000(16년도 4분기)+300,000원*8회(17년도+18년도)</t>
    <phoneticPr fontId="2" type="noConversion"/>
  </si>
  <si>
    <t>(2,121,391원*1명*12개월)+8원
1,949,850원*1명*12개월
1,809,275원*1명*4개월
(1,575,674원*1명*9개월)+6원</t>
    <phoneticPr fontId="2" type="noConversion"/>
  </si>
  <si>
    <t>1,268,730원*1명*2회
1,169,910원*1명*2회
1,095,720원*1명*1회
1,000,320원*1명*1회</t>
    <phoneticPr fontId="2" type="noConversion"/>
  </si>
  <si>
    <t>17년도 후원금 472,400원
17년도 예금이자 23원</t>
    <phoneticPr fontId="2" type="noConversion"/>
  </si>
  <si>
    <t xml:space="preserve">기관 운영 외벽 정밀안전점검 실시비용 </t>
    <phoneticPr fontId="2" type="noConversion"/>
  </si>
  <si>
    <t>20,000원*1명*7개월
40,000원*1명*2개월
40,000원*1명*3개월</t>
    <phoneticPr fontId="2" type="noConversion"/>
  </si>
  <si>
    <t>관장 : 369,680원*1명*12개월
과장 : 277,965원*1명*12개월
대리 : (210,638원*1명*12개월)+4원
사회복지사 : (194,401원*1명*12개월)+8원
(178,734원*1명*12개월)+2원
(173,597원*1명*4개월)+2원
(140,565원*1명*9개월)+5원</t>
    <phoneticPr fontId="2" type="noConversion"/>
  </si>
  <si>
    <t>(762,833원*12개월)+4원</t>
    <phoneticPr fontId="2" type="noConversion"/>
  </si>
  <si>
    <t>(527,091원*12개월)+8원</t>
    <phoneticPr fontId="2" type="noConversion"/>
  </si>
  <si>
    <t>(38,899원*12개월)+2원</t>
    <phoneticPr fontId="2" type="noConversion"/>
  </si>
  <si>
    <t>186,025원*12개월</t>
    <phoneticPr fontId="2" type="noConversion"/>
  </si>
  <si>
    <t>130,225원*12개월</t>
    <phoneticPr fontId="2" type="noConversion"/>
  </si>
  <si>
    <t>(B)</t>
    <phoneticPr fontId="2" type="noConversion"/>
  </si>
  <si>
    <t>한국마사회 후원사업 5,000,000원
부불협회 후원사업 700,000원</t>
    <phoneticPr fontId="2" type="noConversion"/>
  </si>
  <si>
    <t>공동모금회 단기사업 운영비 500,000원*2개월
기업연계형 사업비 14,000,000원</t>
    <phoneticPr fontId="2" type="noConversion"/>
  </si>
  <si>
    <t>협회지원사업</t>
    <phoneticPr fontId="2" type="noConversion"/>
  </si>
  <si>
    <t>기업연계형 지원 사업 보조금</t>
    <phoneticPr fontId="2" type="noConversion"/>
  </si>
  <si>
    <t>2018년
3차추경</t>
    <phoneticPr fontId="2" type="noConversion"/>
  </si>
  <si>
    <t>2018년
3차추경</t>
    <phoneticPr fontId="2" type="noConversion"/>
  </si>
  <si>
    <t>기관 서버구축 (NAS) 비용</t>
    <phoneticPr fontId="2" type="noConversion"/>
  </si>
  <si>
    <t>고독사</t>
    <phoneticPr fontId="2" type="noConversion"/>
  </si>
  <si>
    <t>시니어인턴십</t>
    <phoneticPr fontId="2" type="noConversion"/>
  </si>
  <si>
    <t>베이비부머</t>
    <phoneticPr fontId="2" type="noConversion"/>
  </si>
  <si>
    <t>홍보사업</t>
    <phoneticPr fontId="2" type="noConversion"/>
  </si>
  <si>
    <t>기타사업</t>
    <phoneticPr fontId="2" type="noConversion"/>
  </si>
  <si>
    <r>
      <t xml:space="preserve">녹음광장관리
</t>
    </r>
    <r>
      <rPr>
        <sz val="7"/>
        <rFont val="굴림"/>
        <family val="3"/>
        <charset val="129"/>
      </rPr>
      <t>(은빛사랑나눔)</t>
    </r>
    <phoneticPr fontId="2" type="noConversion"/>
  </si>
  <si>
    <r>
      <t xml:space="preserve">공익시설지원
</t>
    </r>
    <r>
      <rPr>
        <sz val="7"/>
        <rFont val="굴림"/>
        <family val="3"/>
        <charset val="129"/>
      </rPr>
      <t>(연제그린나래)</t>
    </r>
    <phoneticPr fontId="2" type="noConversion"/>
  </si>
  <si>
    <r>
      <t xml:space="preserve">녹음광장관리
</t>
    </r>
    <r>
      <rPr>
        <sz val="7"/>
        <rFont val="굴림"/>
        <family val="3"/>
        <charset val="129"/>
      </rPr>
      <t>(은빛사랑나눔)</t>
    </r>
    <phoneticPr fontId="2" type="noConversion"/>
  </si>
  <si>
    <r>
      <t xml:space="preserve">공익시설지원
</t>
    </r>
    <r>
      <rPr>
        <sz val="7"/>
        <rFont val="굴림"/>
        <family val="3"/>
        <charset val="129"/>
      </rPr>
      <t>(연제그린나래)</t>
    </r>
    <phoneticPr fontId="2" type="noConversion"/>
  </si>
  <si>
    <t>녹음광장관리</t>
    <phoneticPr fontId="2" type="noConversion"/>
  </si>
  <si>
    <t>공익시설지원</t>
    <phoneticPr fontId="2" type="noConversion"/>
  </si>
  <si>
    <t>17년도 급식(수익금) 534,330원
17년도 세대누리(과세) 396,180원
17년도 커피담아(수익금) 572,241원
17년도 스쿨존(수익금) 1,064,170원
17년도 작업장(수익금) 414,484원
17년도 연제상회(과세) 6,049,262원
17년도 연제상회(비과세) 14,521원
17년도 번영로(수익금) 1,052,360원
17년도 번영로(이월사업비) 1,144,853원
17년도 세대누리(비과세) 180,000원
17년도 베이비부머(수익금) 48,720원
17년도 커피특화(수익금) 5,188,044원
17년도 반찬(수익금) 2,323,752원
17년도 인턴십 391,000
--------------------------------------
은빛사랑 1,735,000원
그린나래 36,845,000원
고독사 37,908,000원
실버사랑 18,524,150원
전담인력 1,417,761원
베이비부머 515,385원
---------------------------------------
은빛사랑 3,058원
그린나래 7,751원
고독사 1,197원
작업장 5,436원
커피담아 2,724원
급식 2,716원
스쿨존 5,558원
반찬 1,408원
실버사랑 2,116원
전담인력 3,271원
베이비부머 345원
특화 499원
운영비 6,415원</t>
    <phoneticPr fontId="2" type="noConversion"/>
  </si>
  <si>
    <t>수요처 간담회</t>
    <phoneticPr fontId="2" type="noConversion"/>
  </si>
  <si>
    <t>사업진행비</t>
    <phoneticPr fontId="2" type="noConversion"/>
  </si>
  <si>
    <t>기관차량유류비보조</t>
    <phoneticPr fontId="2" type="noConversion"/>
  </si>
  <si>
    <t>비품구입비</t>
    <phoneticPr fontId="2" type="noConversion"/>
  </si>
  <si>
    <t>3,000원*80명</t>
    <phoneticPr fontId="2" type="noConversion"/>
  </si>
  <si>
    <t>인테리어 비용 외</t>
    <phoneticPr fontId="2" type="noConversion"/>
  </si>
  <si>
    <t>장비구입비</t>
    <phoneticPr fontId="2" type="noConversion"/>
  </si>
  <si>
    <t>타공 프레스 외</t>
    <phoneticPr fontId="2" type="noConversion"/>
  </si>
  <si>
    <t>참여자사회보험료</t>
    <phoneticPr fontId="2" type="noConversion"/>
  </si>
  <si>
    <t>생수 구입 외</t>
    <phoneticPr fontId="2" type="noConversion"/>
  </si>
  <si>
    <t>조끼구입 13,000원*80명</t>
    <phoneticPr fontId="2" type="noConversion"/>
  </si>
  <si>
    <t>전담인력 인건비</t>
    <phoneticPr fontId="2" type="noConversion"/>
  </si>
  <si>
    <t>1,574,000원*3명*12개월
1,574,000원*1명*5개월
1,574,000원*1명*3개월
1,574,000원*1명*9개월
1,574,000원*1명*6개월
(1,574,000원*1명*7개월)+(1,084,464원*1명*1개월)
(1,574,000원*1명*4개월)+(542,232원*1명*1개월)</t>
    <phoneticPr fontId="2" type="noConversion"/>
  </si>
  <si>
    <t>전담인력 명절휴가비</t>
    <phoneticPr fontId="2" type="noConversion"/>
  </si>
  <si>
    <t>1,095,720원*1명*1회
(1,055,100원*1명*1회)+(1,095,720원*1명*1회)
200,000원*2명*2회
200,000원*4명*1회</t>
    <phoneticPr fontId="2" type="noConversion"/>
  </si>
  <si>
    <t>전담인력 퇴직금</t>
    <phoneticPr fontId="2" type="noConversion"/>
  </si>
  <si>
    <t>전담인력 급여보전수당</t>
    <phoneticPr fontId="2" type="noConversion"/>
  </si>
  <si>
    <t>184,500원+(252,200원*4개월)
(184,500*2개월)+(252,200*10개월)</t>
    <phoneticPr fontId="2" type="noConversion"/>
  </si>
  <si>
    <t xml:space="preserve">인력파견사업 </t>
    <phoneticPr fontId="2" type="noConversion"/>
  </si>
  <si>
    <t xml:space="preserve">에듀윌 시험감독관 파견 수당 지급 1,470,000원
농촌일손돕기 수당 지급 4,300,000원  </t>
    <phoneticPr fontId="2" type="noConversion"/>
  </si>
  <si>
    <t>장비구입비</t>
    <phoneticPr fontId="2" type="noConversion"/>
  </si>
  <si>
    <t>운영비</t>
    <phoneticPr fontId="2" type="noConversion"/>
  </si>
  <si>
    <t>(162,769원*12개월)+2원</t>
    <phoneticPr fontId="2" type="noConversion"/>
  </si>
  <si>
    <t>부불협회 연회비</t>
    <phoneticPr fontId="2" type="noConversion"/>
  </si>
  <si>
    <t>스타렉스 709,200원*1대
모닝 716,420원*1대</t>
    <phoneticPr fontId="2" type="noConversion"/>
  </si>
  <si>
    <t>500,000원*14명*2개월
(공동모금회 단기사업)</t>
    <phoneticPr fontId="2" type="noConversion"/>
  </si>
  <si>
    <t>2019년도 이월예정액</t>
    <phoneticPr fontId="2" type="noConversion"/>
  </si>
  <si>
    <t>&lt;2017년도 인턴십 사업 관련 이자 반납-2018.04.24 반납 ∴121원&gt;
인턴십(채용성과금) 70원
 인턴십(기업지원금) 51원</t>
    <phoneticPr fontId="2" type="noConversion"/>
  </si>
  <si>
    <t>2017년도 보조금 예금이자 반납</t>
    <phoneticPr fontId="2" type="noConversion"/>
  </si>
  <si>
    <t>2017년도 인턴십 예금이자 반납</t>
    <phoneticPr fontId="2" type="noConversion"/>
  </si>
  <si>
    <t>2017년도 사업단 보조금 반납</t>
    <phoneticPr fontId="2" type="noConversion"/>
  </si>
  <si>
    <t>&lt;2017년도 사업단 보조금 반납-2018.01.03 반납함 ∴96,945,296원&gt;
은빛사랑 1,735,000원
그린나래 36,845,000원
고독사 37,908,000원
실버사랑 18,524,150원
전담인력 1,417,761원
베이비부머 515,385원</t>
    <phoneticPr fontId="2" type="noConversion"/>
  </si>
  <si>
    <t>기타운영비</t>
    <phoneticPr fontId="2" type="noConversion"/>
  </si>
  <si>
    <t>8,000원*12개월*1명</t>
    <phoneticPr fontId="2" type="noConversion"/>
  </si>
  <si>
    <t>활동비</t>
    <phoneticPr fontId="2" type="noConversion"/>
  </si>
  <si>
    <t>조장비</t>
    <phoneticPr fontId="2" type="noConversion"/>
  </si>
  <si>
    <t>상해보험료</t>
    <phoneticPr fontId="2" type="noConversion"/>
  </si>
  <si>
    <t>운영위원회 및 기관 평가회 식대비 등</t>
    <phoneticPr fontId="2" type="noConversion"/>
  </si>
  <si>
    <t>&lt;2017년도 보조금 예금이자 반납-2018.01.03 반납 ∴42,494원&gt;
은빛사랑 3,058원
그린나래 7,751원
고독사 1,197원
작업장 5,436원
커피담아 2,724원
급식 2,716원
스쿨존 5,558원
반찬 1,408원
실버사랑 2,116원
전담인력 3,271원
베이비부머 345원
특화 499원
운영비 6,415원</t>
    <phoneticPr fontId="2" type="noConversion"/>
  </si>
  <si>
    <t>한국마사회 5,000,000원
부불협회 700,000원
공동모금회 신규사업 선정 15,000,000원
기타 개인후원등 1,400,000원</t>
    <phoneticPr fontId="2" type="noConversion"/>
  </si>
  <si>
    <t xml:space="preserve">17년도 사업단 4대보험 정산액 3,042,790원
실습비 입금액 1,040,000원
에듀윌 시험감독관 참여자수당 1,470,000원
농촌일손돕기 참여자수당 4,300,000원
기타 잡수입 887,332원 </t>
    <phoneticPr fontId="2" type="noConversion"/>
  </si>
  <si>
    <t>등기우편 수수료 외</t>
    <phoneticPr fontId="2" type="noConversion"/>
  </si>
  <si>
    <t>2018년
결산</t>
    <phoneticPr fontId="2" type="noConversion"/>
  </si>
  <si>
    <t>2018년
결산</t>
    <phoneticPr fontId="2" type="noConversion"/>
  </si>
  <si>
    <t>2018년 연제시니어클럽 결산 세입세출예산서</t>
    <phoneticPr fontId="2" type="noConversion"/>
  </si>
  <si>
    <t>2018년 연제시니어클럽 결산 세입세출예산서</t>
    <phoneticPr fontId="2" type="noConversion"/>
  </si>
  <si>
    <t xml:space="preserve">정수기렌탈비 57,800원*12개월
신원보증보험 가입비482,970원
퇴직연금운용관리수수료 229,432원
기타 2,445,708원   </t>
    <phoneticPr fontId="2" type="noConversion"/>
  </si>
  <si>
    <t>(279,416원*12개월)+8원</t>
    <phoneticPr fontId="2" type="noConversion"/>
  </si>
  <si>
    <t>(44,974원*12개월)+9원</t>
    <phoneticPr fontId="2" type="noConversion"/>
  </si>
  <si>
    <t>(55,223원*6회)+3원</t>
    <phoneticPr fontId="2" type="noConversion"/>
  </si>
  <si>
    <t>등록면허세 외</t>
    <phoneticPr fontId="2" type="noConversion"/>
  </si>
  <si>
    <t>직원 워크샵 비용 외</t>
    <phoneticPr fontId="2" type="noConversion"/>
  </si>
  <si>
    <t>2018년도 보조금 예금이자 반납</t>
    <phoneticPr fontId="2" type="noConversion"/>
  </si>
  <si>
    <t>2018년도 사업단 보조금 반납</t>
    <phoneticPr fontId="2" type="noConversion"/>
  </si>
  <si>
    <t>146,540원+243,490원+(152,180원*3개월)
146,540원+234,470원+243,490원+(152,180원*9개월)
1,256,920원+147,830원+(131,170원*2개월)
1,144,170원+(147,830원*2개월*1명)+(131,170원*10개월*1명)
1,070,260원+(147,830원*2개월*1명)+(131,170원*10개월*1명)
147,830원+90,370원+(131,170원*6개월)
147,830원+(131,170원*5개월)</t>
    <phoneticPr fontId="2" type="noConversion"/>
  </si>
  <si>
    <t>&lt;2019년도 사업수익금 등 이월액 ∴19,829,072원&gt;
18년도 잡수입 536,990원
18년도 기타예금이자 2,654원
18년도 수입사업이월금(번영로②) 95,360원
18년도 수입사업이월금(번영로①) 1,144,853원
18년도 전담인력 퇴직적립금 충당액(잡수입) 16,660원
18년도 후원금 100,000원
18년도 후원금 이자 60원
18년도 전년도이월금(후원금) 이자 23원
18년도 전입금(후원금) 이자 31원
18년도 다방(반찬) 8,586,798원
18년도 다방(거제점) 837,203원
18년도 다방(시청점) 3,263원
18년도 급식(수익금) 2,167,700원
18년도 스쿨존(수익금) 4,303,409원
18년도 작업장(수익금) 367,347원
18년도 연제상회(수익금) 1,666,721원</t>
    <phoneticPr fontId="2" type="noConversion"/>
  </si>
  <si>
    <t>&lt;2018년도 보조금 예금이자 반납액-2019.01.04 ∴43,839원&gt;
녹음광장 3,830원
공익시설 7,604원
고독사 5,495원
실버사랑 1,334원
스쿨존 5,657원
급식 3,585원
작업장 5,850원
다방 2,362원
베이비부머 786원
전담인력 2,578원
전담인력 퇴직적립 118원
운영보조금(인건비) 4,013원
운영보조금(운영비) 627원
-----------------------------------------------------------------------
2019.01.04 보조금 반납액에는 미포함이나, 추후 반납예정액 ∴1,574원
사업단보조금 493원
보조금 반납등 계좌 386원
기관 4대보험 667원
기관 퇴직금 28원</t>
    <phoneticPr fontId="2" type="noConversion"/>
  </si>
  <si>
    <t>&lt;2018년도 사업단 보조금 반납액-2019.01.04 ∴20,714,244원&gt;
공익시설 17,316,000원
전담인력(인건비) 1,647,844원
전담인력(퇴직적립)1,750,400원</t>
    <phoneticPr fontId="2" type="noConversion"/>
  </si>
  <si>
    <t>교육비</t>
    <phoneticPr fontId="2" type="noConversion"/>
  </si>
  <si>
    <t>리플렛 제작 400,000원
현수막 및 배너 구입 1,383,000원
참여자 모집 홍보물품 5,100,000원</t>
    <phoneticPr fontId="2" type="noConversion"/>
  </si>
  <si>
    <t>참여자 간담회</t>
    <phoneticPr fontId="2" type="noConversion"/>
  </si>
  <si>
    <t>출장비 * 4회</t>
    <phoneticPr fontId="2" type="noConversion"/>
  </si>
  <si>
    <t>인건비</t>
    <phoneticPr fontId="2" type="noConversion"/>
  </si>
  <si>
    <t>(256,293원*80명*9개월)+540원</t>
    <phoneticPr fontId="2" type="noConversion"/>
  </si>
  <si>
    <t>조장비</t>
    <phoneticPr fontId="2" type="noConversion"/>
  </si>
  <si>
    <t>(17,124원*17명*9개월)+28원</t>
    <phoneticPr fontId="2" type="noConversion"/>
  </si>
  <si>
    <t>참여자 간담회비</t>
    <phoneticPr fontId="2" type="noConversion"/>
  </si>
  <si>
    <t>15,000원*80명*1회</t>
    <phoneticPr fontId="2" type="noConversion"/>
  </si>
  <si>
    <t>평가회비</t>
    <phoneticPr fontId="2" type="noConversion"/>
  </si>
  <si>
    <t>12,375원*80명*1회</t>
    <phoneticPr fontId="2" type="noConversion"/>
  </si>
  <si>
    <t>사회보험료</t>
    <phoneticPr fontId="2" type="noConversion"/>
  </si>
  <si>
    <t>(6,388원*80명*10개월)+620원</t>
    <phoneticPr fontId="2" type="noConversion"/>
  </si>
  <si>
    <t>운영비</t>
    <phoneticPr fontId="2" type="noConversion"/>
  </si>
  <si>
    <t>부과세, 전담인력 보험료 외</t>
    <phoneticPr fontId="2" type="noConversion"/>
  </si>
  <si>
    <t>(188,700*80명*10개월)+250원</t>
  </si>
  <si>
    <t>20,000원*5명*9개월</t>
    <phoneticPr fontId="2" type="noConversion"/>
  </si>
  <si>
    <t>(3,165원*80명*11개월)+620원</t>
  </si>
  <si>
    <t>105,800원*1명*1개월
153,430원*1명*1개월</t>
    <phoneticPr fontId="2" type="noConversion"/>
  </si>
  <si>
    <t>(7,530원*36시간*12개월*1명)+2,630원</t>
    <phoneticPr fontId="2" type="noConversion"/>
  </si>
  <si>
    <t>(197,121원*40명*12개월)+135원</t>
    <phoneticPr fontId="2" type="noConversion"/>
  </si>
  <si>
    <t xml:space="preserve">(6,648원*40명*12개월)+320원 </t>
    <phoneticPr fontId="2" type="noConversion"/>
  </si>
  <si>
    <t xml:space="preserve">온수기 : 220,000원*1대
믹서기 : 488,000원*1대
커피머신 : 3,850,000원*1대
테이블냉장고 : 1,028,500원*1대 </t>
    <phoneticPr fontId="2" type="noConversion"/>
  </si>
  <si>
    <t>(5,179,576원*12개월)+2원</t>
    <phoneticPr fontId="2" type="noConversion"/>
  </si>
  <si>
    <t>공공요금 외</t>
    <phoneticPr fontId="2" type="noConversion"/>
  </si>
  <si>
    <t>(181,958원*10명*10개월)+94원</t>
    <phoneticPr fontId="2" type="noConversion"/>
  </si>
  <si>
    <t>(7,963원*10명*10개월)+80원</t>
    <phoneticPr fontId="2" type="noConversion"/>
  </si>
  <si>
    <t>냉난방기 : 620,820*1대
반죽기 : 357,000*1대
서랍식진열대 :  275,000*1개</t>
    <phoneticPr fontId="2" type="noConversion"/>
  </si>
  <si>
    <t>1,201,769원*10개월</t>
    <phoneticPr fontId="2" type="noConversion"/>
  </si>
  <si>
    <t>부가세 외</t>
    <phoneticPr fontId="2" type="noConversion"/>
  </si>
  <si>
    <t>교육 참석  2명*30,000원*1회
1명*130,000원*1회</t>
    <phoneticPr fontId="2" type="noConversion"/>
  </si>
  <si>
    <t>간담회 참석 3명*15,000원*9곳</t>
    <phoneticPr fontId="2" type="noConversion"/>
  </si>
  <si>
    <t>212,000원*6회</t>
    <phoneticPr fontId="2" type="noConversion"/>
  </si>
  <si>
    <t>사회보험료 153,430원* 2명*9개월
153,430원*1명*1개월
113,120원*2명*1개월
172,790원*2명*1개월</t>
    <phoneticPr fontId="2" type="noConversion"/>
  </si>
  <si>
    <t>홈페이지 제작비 2,365,000원*1회
홈페이지 SMS서비스 신청 50,000원*2회
기업체 발굴 홍보비 9,675,000원
A4용지 구입 및 복사기 임대료 2,065,460원</t>
    <phoneticPr fontId="2" type="noConversion"/>
  </si>
  <si>
    <t>40,000원*18회</t>
    <phoneticPr fontId="2" type="noConversion"/>
  </si>
  <si>
    <t>노트북 구입 2,347,950원*1대</t>
    <phoneticPr fontId="2" type="noConversion"/>
  </si>
  <si>
    <t>270,000원*70명*9개월
24,000원*1명*1개월</t>
    <phoneticPr fontId="2" type="noConversion"/>
  </si>
  <si>
    <t>20,000원*6명*10회</t>
    <phoneticPr fontId="2" type="noConversion"/>
  </si>
  <si>
    <t>15,000원*70명*1회</t>
    <phoneticPr fontId="2" type="noConversion"/>
  </si>
  <si>
    <t>15,000원*70명*1회</t>
    <phoneticPr fontId="2" type="noConversion"/>
  </si>
  <si>
    <t>9,260원*70명*1회</t>
    <phoneticPr fontId="2" type="noConversion"/>
  </si>
  <si>
    <t>영화관람대관료 외</t>
    <phoneticPr fontId="2" type="noConversion"/>
  </si>
  <si>
    <t>9,500원*66명*1회</t>
    <phoneticPr fontId="2" type="noConversion"/>
  </si>
  <si>
    <t>전담인력 사대보험 외</t>
    <phoneticPr fontId="2" type="noConversion"/>
  </si>
  <si>
    <t>전담인력 사대보험 외</t>
    <phoneticPr fontId="2" type="noConversion"/>
  </si>
  <si>
    <t>270,000원*87명*8개월
270,000원*85명*1개월
234,000*1명*1개월</t>
    <phoneticPr fontId="2" type="noConversion"/>
  </si>
  <si>
    <t>15,000원*90명*1회</t>
    <phoneticPr fontId="2" type="noConversion"/>
  </si>
  <si>
    <t>상해보험료</t>
    <phoneticPr fontId="2" type="noConversion"/>
  </si>
  <si>
    <t>9,260원*94명</t>
    <phoneticPr fontId="2" type="noConversion"/>
  </si>
  <si>
    <t>교육비</t>
    <phoneticPr fontId="2" type="noConversion"/>
  </si>
  <si>
    <t>위탁교육 간식 3,000원*90명</t>
    <phoneticPr fontId="2" type="noConversion"/>
  </si>
  <si>
    <t>영화관람 대관료 외</t>
    <phoneticPr fontId="2" type="noConversion"/>
  </si>
  <si>
    <t>15,000원*88명*1회</t>
    <phoneticPr fontId="2" type="noConversion"/>
  </si>
  <si>
    <t>인건비</t>
    <phoneticPr fontId="2" type="noConversion"/>
  </si>
  <si>
    <t>(252,330원*129명*9개월)+9,370원</t>
    <phoneticPr fontId="2" type="noConversion"/>
  </si>
  <si>
    <t>조장비</t>
    <phoneticPr fontId="2" type="noConversion"/>
  </si>
  <si>
    <t>20,000원*18명*9개월</t>
    <phoneticPr fontId="2" type="noConversion"/>
  </si>
  <si>
    <t>참여자 간담회비</t>
    <phoneticPr fontId="2" type="noConversion"/>
  </si>
  <si>
    <t>10,000*124명*1회</t>
    <phoneticPr fontId="2" type="noConversion"/>
  </si>
  <si>
    <t>사회보험료</t>
    <phoneticPr fontId="2" type="noConversion"/>
  </si>
  <si>
    <t>(4,265원*129명*10개월)+1,200원</t>
    <phoneticPr fontId="2" type="noConversion"/>
  </si>
  <si>
    <t>평가회비</t>
    <phoneticPr fontId="2" type="noConversion"/>
  </si>
  <si>
    <t>10,000원*122명*1회</t>
    <phoneticPr fontId="2" type="noConversion"/>
  </si>
  <si>
    <t>부가세, 전담인력 보험료 외</t>
    <phoneticPr fontId="2" type="noConversion"/>
  </si>
  <si>
    <t>회의 및 간담회비</t>
    <phoneticPr fontId="2" type="noConversion"/>
  </si>
  <si>
    <t>(270,000원*70명*9개월)+5,000원</t>
    <phoneticPr fontId="2" type="noConversion"/>
  </si>
  <si>
    <t>상해보험료</t>
    <phoneticPr fontId="2" type="noConversion"/>
  </si>
  <si>
    <t>9,260원*70명*1회</t>
    <phoneticPr fontId="2" type="noConversion"/>
  </si>
  <si>
    <t>간담회비</t>
    <phoneticPr fontId="2" type="noConversion"/>
  </si>
  <si>
    <t>평가회비</t>
    <phoneticPr fontId="2" type="noConversion"/>
  </si>
  <si>
    <t>15,000원*68명*1회</t>
    <phoneticPr fontId="2" type="noConversion"/>
  </si>
  <si>
    <t>문화활동비</t>
    <phoneticPr fontId="2" type="noConversion"/>
  </si>
  <si>
    <t>영화관람 대관료 외</t>
    <phoneticPr fontId="2" type="noConversion"/>
  </si>
  <si>
    <t>전담인력사회보험료</t>
    <phoneticPr fontId="2" type="noConversion"/>
  </si>
  <si>
    <t>153,430원*1명*3개월
178,410원*1명*2개월
284,630원*1명*1개월</t>
    <phoneticPr fontId="2" type="noConversion"/>
  </si>
  <si>
    <t>운영비</t>
    <phoneticPr fontId="2" type="noConversion"/>
  </si>
  <si>
    <t>활동복 구입 외</t>
    <phoneticPr fontId="2" type="noConversion"/>
  </si>
  <si>
    <t xml:space="preserve"> </t>
    <phoneticPr fontId="2" type="noConversion"/>
  </si>
  <si>
    <t>17년도 과년도수입 93,450원
17년도 전년도이월금 2,763원
17년도 수입사업이월금(기타) 348,071원
17년도 잡수입 800,035원
17년도 기타예금이자 4,282원
17년도 커피담아(이월금) 56,189원</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</si>
</sst>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176" formatCode="#,##0_ "/>
    <numFmt numFmtId="177" formatCode="#,##0_ ;[Red]\-#,##0\ "/>
    <numFmt numFmtId="178" formatCode="mm&quot;월&quot;\ dd&quot;일&quot;"/>
    <numFmt numFmtId="179" formatCode="0.0%"/>
    <numFmt numFmtId="180" formatCode="0_);[Red]\(0\)"/>
    <numFmt numFmtId="181" formatCode="#,##0_);[Red]\(#,##0\)"/>
  </numFmts>
  <fonts count="47" x14ac:knownFonts="1">
    <font>
      <sz val="11"/>
      <name val="돋움"/>
      <family val="3"/>
      <charset val="129"/>
    </font>
    <font>
      <sz val="11"/>
      <name val="돋움"/>
      <family val="3"/>
      <charset val="129"/>
    </font>
    <font>
      <sz val="8"/>
      <name val="돋움"/>
      <family val="3"/>
      <charset val="129"/>
    </font>
    <font>
      <sz val="9"/>
      <name val="굴림"/>
      <family val="3"/>
      <charset val="129"/>
    </font>
    <font>
      <sz val="10"/>
      <name val="굴림"/>
      <family val="3"/>
      <charset val="129"/>
    </font>
    <font>
      <b/>
      <sz val="10"/>
      <name val="굴림"/>
      <family val="3"/>
      <charset val="129"/>
    </font>
    <font>
      <sz val="11"/>
      <name val="굴림"/>
      <family val="3"/>
      <charset val="129"/>
    </font>
    <font>
      <b/>
      <sz val="9"/>
      <name val="굴림"/>
      <family val="3"/>
      <charset val="129"/>
    </font>
    <font>
      <b/>
      <sz val="8"/>
      <name val="굴림"/>
      <family val="3"/>
      <charset val="129"/>
    </font>
    <font>
      <sz val="10"/>
      <color indexed="10"/>
      <name val="굴림"/>
      <family val="3"/>
      <charset val="129"/>
    </font>
    <font>
      <sz val="9"/>
      <color indexed="81"/>
      <name val="굴림"/>
      <family val="3"/>
      <charset val="129"/>
    </font>
    <font>
      <b/>
      <sz val="9"/>
      <color indexed="81"/>
      <name val="굴림"/>
      <family val="3"/>
      <charset val="129"/>
    </font>
    <font>
      <b/>
      <sz val="22"/>
      <name val="굴림"/>
      <family val="3"/>
      <charset val="129"/>
    </font>
    <font>
      <sz val="11"/>
      <name val="돋움"/>
      <family val="3"/>
      <charset val="129"/>
    </font>
    <font>
      <b/>
      <sz val="10"/>
      <name val="돋움"/>
      <family val="3"/>
      <charset val="129"/>
    </font>
    <font>
      <b/>
      <sz val="11"/>
      <name val="돋움"/>
      <family val="3"/>
      <charset val="129"/>
    </font>
    <font>
      <b/>
      <sz val="9"/>
      <name val="돋움"/>
      <family val="3"/>
      <charset val="129"/>
    </font>
    <font>
      <b/>
      <sz val="9"/>
      <color indexed="12"/>
      <name val="굴림"/>
      <family val="3"/>
      <charset val="129"/>
    </font>
    <font>
      <b/>
      <sz val="9"/>
      <color indexed="10"/>
      <name val="굴림"/>
      <family val="3"/>
      <charset val="129"/>
    </font>
    <font>
      <sz val="9"/>
      <color indexed="81"/>
      <name val="Tahoma"/>
      <family val="2"/>
    </font>
    <font>
      <b/>
      <sz val="9"/>
      <color indexed="81"/>
      <name val="Tahoma"/>
      <family val="2"/>
    </font>
    <font>
      <sz val="9"/>
      <color indexed="81"/>
      <name val="돋움"/>
      <family val="3"/>
      <charset val="129"/>
    </font>
    <font>
      <b/>
      <sz val="10"/>
      <color indexed="12"/>
      <name val="굴림"/>
      <family val="3"/>
      <charset val="129"/>
    </font>
    <font>
      <sz val="9"/>
      <color indexed="10"/>
      <name val="굴림"/>
      <family val="3"/>
      <charset val="129"/>
    </font>
    <font>
      <b/>
      <sz val="8"/>
      <color indexed="12"/>
      <name val="굴림"/>
      <family val="3"/>
      <charset val="129"/>
    </font>
    <font>
      <sz val="9"/>
      <color indexed="30"/>
      <name val="굴림"/>
      <family val="3"/>
      <charset val="129"/>
    </font>
    <font>
      <sz val="10"/>
      <color rgb="FFFF0000"/>
      <name val="굴림"/>
      <family val="3"/>
      <charset val="129"/>
    </font>
    <font>
      <sz val="8"/>
      <color rgb="FFFF0000"/>
      <name val="굴림"/>
      <family val="3"/>
      <charset val="129"/>
    </font>
    <font>
      <sz val="9"/>
      <color theme="1"/>
      <name val="굴림"/>
      <family val="3"/>
      <charset val="129"/>
    </font>
    <font>
      <sz val="10"/>
      <color theme="1"/>
      <name val="굴림"/>
      <family val="3"/>
      <charset val="129"/>
    </font>
    <font>
      <b/>
      <sz val="10"/>
      <color theme="1"/>
      <name val="굴림"/>
      <family val="3"/>
      <charset val="129"/>
    </font>
    <font>
      <b/>
      <sz val="9"/>
      <color theme="1"/>
      <name val="굴림"/>
      <family val="3"/>
      <charset val="129"/>
    </font>
    <font>
      <sz val="8"/>
      <color theme="1"/>
      <name val="굴림"/>
      <family val="3"/>
      <charset val="129"/>
    </font>
    <font>
      <sz val="9"/>
      <color theme="1"/>
      <name val="돋움"/>
      <family val="3"/>
      <charset val="129"/>
    </font>
    <font>
      <b/>
      <sz val="20"/>
      <color theme="1"/>
      <name val="굴림"/>
      <family val="3"/>
      <charset val="129"/>
    </font>
    <font>
      <sz val="11"/>
      <color theme="1"/>
      <name val="굴림"/>
      <family val="3"/>
      <charset val="129"/>
    </font>
    <font>
      <b/>
      <sz val="12"/>
      <color theme="1"/>
      <name val="굴림"/>
      <family val="3"/>
      <charset val="129"/>
    </font>
    <font>
      <sz val="6"/>
      <color theme="1"/>
      <name val="굴림"/>
      <family val="3"/>
      <charset val="129"/>
    </font>
    <font>
      <b/>
      <sz val="18"/>
      <name val="굴림"/>
      <family val="3"/>
      <charset val="129"/>
    </font>
    <font>
      <sz val="12"/>
      <name val="굴림"/>
      <family val="3"/>
      <charset val="129"/>
    </font>
    <font>
      <sz val="12"/>
      <name val="돋움"/>
      <family val="3"/>
      <charset val="129"/>
    </font>
    <font>
      <b/>
      <sz val="12"/>
      <name val="굴림"/>
      <family val="3"/>
      <charset val="129"/>
    </font>
    <font>
      <b/>
      <sz val="12"/>
      <color indexed="10"/>
      <name val="굴림"/>
      <family val="3"/>
      <charset val="129"/>
    </font>
    <font>
      <sz val="18"/>
      <name val="굴림"/>
      <family val="3"/>
      <charset val="129"/>
    </font>
    <font>
      <sz val="9"/>
      <name val="돋움"/>
      <family val="3"/>
      <charset val="129"/>
    </font>
    <font>
      <sz val="7"/>
      <name val="굴림"/>
      <family val="3"/>
      <charset val="129"/>
    </font>
    <font>
      <sz val="8"/>
      <name val="굴림"/>
      <family val="3"/>
      <charset val="129"/>
    </font>
  </fonts>
  <fills count="7">
    <fill>
      <patternFill patternType="none"/>
    </fill>
    <fill>
      <patternFill patternType="gray125"/>
    </fill>
    <fill>
      <patternFill patternType="solid">
        <fgColor indexed="42"/>
        <bgColor indexed="64"/>
      </patternFill>
    </fill>
    <fill>
      <patternFill patternType="solid">
        <fgColor indexed="46"/>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s>
  <borders count="88">
    <border>
      <left/>
      <right/>
      <top/>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hair">
        <color indexed="64"/>
      </left>
      <right style="double">
        <color indexed="64"/>
      </right>
      <top style="hair">
        <color indexed="64"/>
      </top>
      <bottom/>
      <diagonal/>
    </border>
    <border>
      <left style="thin">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double">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double">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thin">
        <color indexed="64"/>
      </bottom>
      <diagonal/>
    </border>
    <border>
      <left/>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bottom style="hair">
        <color indexed="64"/>
      </bottom>
      <diagonal/>
    </border>
    <border>
      <left style="medium">
        <color indexed="64"/>
      </left>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style="medium">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style="hair">
        <color indexed="64"/>
      </top>
      <bottom/>
      <diagonal/>
    </border>
    <border>
      <left/>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right/>
      <top/>
      <bottom style="medium">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style="medium">
        <color indexed="64"/>
      </bottom>
      <diagonal/>
    </border>
    <border>
      <left/>
      <right style="medium">
        <color indexed="64"/>
      </right>
      <top/>
      <bottom style="hair">
        <color indexed="64"/>
      </bottom>
      <diagonal/>
    </border>
    <border>
      <left style="medium">
        <color indexed="64"/>
      </left>
      <right/>
      <top/>
      <bottom style="hair">
        <color indexed="64"/>
      </bottom>
      <diagonal/>
    </border>
  </borders>
  <cellStyleXfs count="4">
    <xf numFmtId="0" fontId="0" fillId="0" borderId="0"/>
    <xf numFmtId="41" fontId="1"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cellStyleXfs>
  <cellXfs count="523">
    <xf numFmtId="0" fontId="0" fillId="0" borderId="0" xfId="0"/>
    <xf numFmtId="176" fontId="4" fillId="0" borderId="0" xfId="0" applyNumberFormat="1"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4" fillId="0" borderId="0" xfId="0" applyFont="1"/>
    <xf numFmtId="176" fontId="5" fillId="0" borderId="19" xfId="0" applyNumberFormat="1" applyFont="1" applyBorder="1" applyAlignment="1">
      <alignment horizontal="center" vertical="center"/>
    </xf>
    <xf numFmtId="176" fontId="5" fillId="0" borderId="2" xfId="0" applyNumberFormat="1" applyFont="1" applyBorder="1" applyAlignment="1">
      <alignment horizontal="center" vertical="center"/>
    </xf>
    <xf numFmtId="176" fontId="8" fillId="0" borderId="3" xfId="0" applyNumberFormat="1" applyFont="1" applyBorder="1" applyAlignment="1">
      <alignment horizontal="center" vertical="center" wrapText="1"/>
    </xf>
    <xf numFmtId="176" fontId="8" fillId="0" borderId="20"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8" fillId="0" borderId="21" xfId="0" applyNumberFormat="1" applyFont="1" applyBorder="1" applyAlignment="1">
      <alignment horizontal="center" vertical="center" wrapText="1"/>
    </xf>
    <xf numFmtId="0" fontId="5" fillId="0" borderId="0" xfId="0" applyFont="1"/>
    <xf numFmtId="176" fontId="3" fillId="0" borderId="6"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2" borderId="7" xfId="0" applyNumberFormat="1" applyFont="1" applyFill="1" applyBorder="1" applyAlignment="1">
      <alignment horizontal="center" vertical="center"/>
    </xf>
    <xf numFmtId="176" fontId="7" fillId="2" borderId="8" xfId="0" applyNumberFormat="1" applyFont="1" applyFill="1" applyBorder="1" applyAlignment="1">
      <alignment horizontal="center" vertical="center"/>
    </xf>
    <xf numFmtId="176" fontId="7" fillId="2" borderId="9" xfId="2" applyNumberFormat="1" applyFont="1" applyFill="1" applyBorder="1" applyAlignment="1">
      <alignment horizontal="right" vertical="center"/>
    </xf>
    <xf numFmtId="176" fontId="7" fillId="2" borderId="22" xfId="2" applyNumberFormat="1" applyFont="1" applyFill="1" applyBorder="1" applyAlignment="1">
      <alignment horizontal="right" vertical="center"/>
    </xf>
    <xf numFmtId="176" fontId="7" fillId="2" borderId="23" xfId="2" applyNumberFormat="1" applyFont="1" applyFill="1" applyBorder="1" applyAlignment="1">
      <alignment horizontal="right" vertical="center"/>
    </xf>
    <xf numFmtId="176" fontId="7" fillId="2" borderId="8" xfId="2" applyNumberFormat="1" applyFont="1" applyFill="1" applyBorder="1" applyAlignment="1">
      <alignment horizontal="right" vertical="center"/>
    </xf>
    <xf numFmtId="176" fontId="7" fillId="2" borderId="17" xfId="2" applyNumberFormat="1" applyFont="1" applyFill="1" applyBorder="1" applyAlignment="1">
      <alignment horizontal="right" vertical="center"/>
    </xf>
    <xf numFmtId="179" fontId="3" fillId="0" borderId="12"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9" xfId="2" applyNumberFormat="1" applyFont="1" applyFill="1" applyBorder="1" applyAlignment="1">
      <alignment horizontal="right" vertical="center"/>
    </xf>
    <xf numFmtId="176" fontId="3" fillId="0" borderId="12"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xf>
    <xf numFmtId="176" fontId="3" fillId="2" borderId="12" xfId="0" applyNumberFormat="1" applyFont="1" applyFill="1" applyBorder="1" applyAlignment="1">
      <alignment horizontal="center" vertical="center"/>
    </xf>
    <xf numFmtId="176" fontId="7" fillId="2" borderId="9" xfId="0" applyNumberFormat="1" applyFont="1" applyFill="1" applyBorder="1" applyAlignment="1">
      <alignment horizontal="right" vertical="center"/>
    </xf>
    <xf numFmtId="176" fontId="7" fillId="2" borderId="22" xfId="0" applyNumberFormat="1" applyFont="1" applyFill="1" applyBorder="1" applyAlignment="1">
      <alignment horizontal="right" vertical="center"/>
    </xf>
    <xf numFmtId="176" fontId="7" fillId="2" borderId="23" xfId="0" applyNumberFormat="1" applyFont="1" applyFill="1" applyBorder="1" applyAlignment="1">
      <alignment horizontal="right" vertical="center"/>
    </xf>
    <xf numFmtId="176" fontId="7" fillId="2" borderId="8" xfId="0" applyNumberFormat="1" applyFont="1" applyFill="1" applyBorder="1" applyAlignment="1">
      <alignment horizontal="right" vertical="center"/>
    </xf>
    <xf numFmtId="176" fontId="7" fillId="2" borderId="17" xfId="0" applyNumberFormat="1" applyFont="1" applyFill="1" applyBorder="1" applyAlignment="1">
      <alignment horizontal="right" vertical="center"/>
    </xf>
    <xf numFmtId="176" fontId="3" fillId="0" borderId="7" xfId="0" applyNumberFormat="1" applyFont="1" applyFill="1" applyBorder="1" applyAlignment="1">
      <alignment horizontal="center" vertical="center"/>
    </xf>
    <xf numFmtId="0" fontId="4" fillId="0" borderId="8" xfId="0" applyFont="1" applyBorder="1" applyAlignment="1">
      <alignment horizontal="center" vertical="center"/>
    </xf>
    <xf numFmtId="0" fontId="3" fillId="0" borderId="16" xfId="0" applyFont="1" applyFill="1" applyBorder="1" applyAlignment="1">
      <alignment vertical="center"/>
    </xf>
    <xf numFmtId="176" fontId="3" fillId="0" borderId="8"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16" xfId="0" applyNumberFormat="1" applyFont="1" applyFill="1" applyBorder="1" applyAlignment="1">
      <alignment horizontal="center" vertical="center"/>
    </xf>
    <xf numFmtId="0" fontId="3" fillId="0" borderId="12" xfId="0" applyFont="1" applyFill="1" applyBorder="1" applyAlignment="1">
      <alignment vertical="center"/>
    </xf>
    <xf numFmtId="176" fontId="7" fillId="2" borderId="8" xfId="0" applyNumberFormat="1" applyFont="1" applyFill="1" applyBorder="1" applyAlignment="1">
      <alignment horizontal="center" vertical="center" wrapText="1"/>
    </xf>
    <xf numFmtId="176" fontId="3" fillId="0" borderId="24"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25" xfId="2" applyNumberFormat="1" applyFont="1" applyFill="1" applyBorder="1" applyAlignment="1">
      <alignment horizontal="right" vertical="center"/>
    </xf>
    <xf numFmtId="176" fontId="6" fillId="0" borderId="0" xfId="0" applyNumberFormat="1" applyFont="1" applyAlignment="1">
      <alignment vertical="center"/>
    </xf>
    <xf numFmtId="176" fontId="7" fillId="3" borderId="18" xfId="2" applyNumberFormat="1" applyFont="1" applyFill="1" applyBorder="1" applyAlignment="1">
      <alignment horizontal="right" vertical="center"/>
    </xf>
    <xf numFmtId="176" fontId="7" fillId="3" borderId="26" xfId="2" applyNumberFormat="1" applyFont="1" applyFill="1" applyBorder="1" applyAlignment="1">
      <alignment horizontal="right" vertical="center"/>
    </xf>
    <xf numFmtId="176" fontId="7" fillId="3" borderId="27" xfId="2" applyNumberFormat="1" applyFont="1" applyFill="1" applyBorder="1" applyAlignment="1">
      <alignment horizontal="right" vertical="center"/>
    </xf>
    <xf numFmtId="176" fontId="7" fillId="3" borderId="28" xfId="2" applyNumberFormat="1" applyFont="1" applyFill="1" applyBorder="1" applyAlignment="1">
      <alignment horizontal="right" vertical="center"/>
    </xf>
    <xf numFmtId="176" fontId="7" fillId="3" borderId="29" xfId="2" applyNumberFormat="1" applyFont="1" applyFill="1" applyBorder="1" applyAlignment="1">
      <alignment horizontal="right" vertical="center"/>
    </xf>
    <xf numFmtId="176" fontId="7" fillId="3" borderId="9" xfId="0" applyNumberFormat="1" applyFont="1" applyFill="1" applyBorder="1" applyAlignment="1">
      <alignment horizontal="right" vertical="center"/>
    </xf>
    <xf numFmtId="176" fontId="7" fillId="3" borderId="22" xfId="0" applyNumberFormat="1" applyFont="1" applyFill="1" applyBorder="1" applyAlignment="1">
      <alignment horizontal="right" vertical="center"/>
    </xf>
    <xf numFmtId="176" fontId="7" fillId="3" borderId="23" xfId="0" applyNumberFormat="1" applyFont="1" applyFill="1" applyBorder="1" applyAlignment="1">
      <alignment horizontal="right" vertical="center"/>
    </xf>
    <xf numFmtId="176" fontId="7" fillId="3" borderId="8" xfId="0" applyNumberFormat="1" applyFont="1" applyFill="1" applyBorder="1" applyAlignment="1">
      <alignment horizontal="right" vertical="center"/>
    </xf>
    <xf numFmtId="176" fontId="7" fillId="3" borderId="17" xfId="0" applyNumberFormat="1" applyFont="1" applyFill="1" applyBorder="1" applyAlignment="1">
      <alignment horizontal="right" vertical="center"/>
    </xf>
    <xf numFmtId="176" fontId="3" fillId="0" borderId="8" xfId="0" applyNumberFormat="1" applyFont="1" applyFill="1" applyBorder="1" applyAlignment="1">
      <alignment vertical="center" wrapText="1"/>
    </xf>
    <xf numFmtId="0" fontId="3" fillId="0" borderId="5" xfId="0" applyFont="1" applyFill="1" applyBorder="1" applyAlignment="1">
      <alignment vertical="center"/>
    </xf>
    <xf numFmtId="0" fontId="6" fillId="0" borderId="0" xfId="0" applyFont="1" applyBorder="1" applyAlignment="1">
      <alignment vertical="center"/>
    </xf>
    <xf numFmtId="0" fontId="4" fillId="0" borderId="0" xfId="0" applyFont="1" applyBorder="1"/>
    <xf numFmtId="0" fontId="5" fillId="0" borderId="0" xfId="0" applyFont="1" applyBorder="1"/>
    <xf numFmtId="176" fontId="5" fillId="0" borderId="0" xfId="0" applyNumberFormat="1" applyFont="1" applyBorder="1"/>
    <xf numFmtId="177" fontId="22" fillId="0" borderId="0" xfId="0" applyNumberFormat="1" applyFont="1" applyBorder="1" applyAlignment="1">
      <alignment vertical="center"/>
    </xf>
    <xf numFmtId="176" fontId="17" fillId="0" borderId="30" xfId="0" applyNumberFormat="1" applyFont="1" applyFill="1" applyBorder="1" applyAlignment="1">
      <alignment horizontal="right" vertical="center"/>
    </xf>
    <xf numFmtId="176" fontId="17" fillId="0" borderId="31" xfId="0" applyNumberFormat="1" applyFont="1" applyFill="1" applyBorder="1" applyAlignment="1">
      <alignment horizontal="right" vertical="center"/>
    </xf>
    <xf numFmtId="176" fontId="17" fillId="0" borderId="32" xfId="0" applyNumberFormat="1" applyFont="1" applyFill="1" applyBorder="1" applyAlignment="1">
      <alignment horizontal="right" vertical="center"/>
    </xf>
    <xf numFmtId="176" fontId="17" fillId="0" borderId="33" xfId="0" applyNumberFormat="1" applyFont="1" applyFill="1" applyBorder="1" applyAlignment="1">
      <alignment horizontal="right" vertical="center"/>
    </xf>
    <xf numFmtId="176" fontId="18" fillId="0" borderId="9" xfId="0" applyNumberFormat="1" applyFont="1" applyFill="1" applyBorder="1" applyAlignment="1">
      <alignment horizontal="right" vertical="center"/>
    </xf>
    <xf numFmtId="176" fontId="18" fillId="0" borderId="22" xfId="0" applyNumberFormat="1" applyFont="1" applyFill="1" applyBorder="1" applyAlignment="1">
      <alignment horizontal="right" vertical="center"/>
    </xf>
    <xf numFmtId="176" fontId="18" fillId="0" borderId="23" xfId="0" applyNumberFormat="1" applyFont="1" applyFill="1" applyBorder="1" applyAlignment="1">
      <alignment horizontal="right" vertical="center"/>
    </xf>
    <xf numFmtId="176" fontId="18" fillId="0" borderId="8" xfId="0" applyNumberFormat="1" applyFont="1" applyFill="1" applyBorder="1" applyAlignment="1">
      <alignment horizontal="right" vertical="center"/>
    </xf>
    <xf numFmtId="176" fontId="18" fillId="0" borderId="17" xfId="0" applyNumberFormat="1" applyFont="1" applyFill="1" applyBorder="1" applyAlignment="1">
      <alignment horizontal="right" vertical="center"/>
    </xf>
    <xf numFmtId="176" fontId="7" fillId="0" borderId="25" xfId="2" applyNumberFormat="1" applyFont="1" applyFill="1" applyBorder="1" applyAlignment="1">
      <alignment horizontal="right" vertical="center"/>
    </xf>
    <xf numFmtId="176" fontId="7" fillId="0" borderId="34" xfId="2" applyNumberFormat="1" applyFont="1" applyFill="1" applyBorder="1" applyAlignment="1">
      <alignment horizontal="right" vertical="center"/>
    </xf>
    <xf numFmtId="176" fontId="7" fillId="0" borderId="13" xfId="2" applyNumberFormat="1" applyFont="1" applyFill="1" applyBorder="1" applyAlignment="1">
      <alignment horizontal="right" vertical="center"/>
    </xf>
    <xf numFmtId="176" fontId="7" fillId="0" borderId="14" xfId="2" applyNumberFormat="1" applyFont="1" applyFill="1" applyBorder="1" applyAlignment="1">
      <alignment horizontal="right" vertical="center"/>
    </xf>
    <xf numFmtId="176" fontId="7" fillId="0" borderId="35" xfId="2" applyNumberFormat="1" applyFont="1" applyFill="1" applyBorder="1" applyAlignment="1">
      <alignment horizontal="right" vertical="center"/>
    </xf>
    <xf numFmtId="176" fontId="3" fillId="0" borderId="8" xfId="2" applyNumberFormat="1" applyFont="1" applyFill="1" applyBorder="1" applyAlignment="1" applyProtection="1">
      <alignment horizontal="right" vertical="center"/>
      <protection locked="0"/>
    </xf>
    <xf numFmtId="176" fontId="3" fillId="0" borderId="17" xfId="2" applyNumberFormat="1" applyFont="1" applyFill="1" applyBorder="1" applyAlignment="1" applyProtection="1">
      <alignment horizontal="right" vertical="center"/>
      <protection locked="0"/>
    </xf>
    <xf numFmtId="176" fontId="3" fillId="0" borderId="22" xfId="2" applyNumberFormat="1" applyFont="1" applyFill="1" applyBorder="1" applyAlignment="1" applyProtection="1">
      <alignment horizontal="right" vertical="center"/>
      <protection locked="0"/>
    </xf>
    <xf numFmtId="176" fontId="3" fillId="0" borderId="23" xfId="2" applyNumberFormat="1" applyFont="1" applyFill="1" applyBorder="1" applyAlignment="1" applyProtection="1">
      <alignment horizontal="right" vertical="center"/>
      <protection locked="0"/>
    </xf>
    <xf numFmtId="0" fontId="3" fillId="0" borderId="8" xfId="0" applyFont="1" applyFill="1" applyBorder="1" applyAlignment="1" applyProtection="1">
      <alignment vertical="center"/>
      <protection locked="0"/>
    </xf>
    <xf numFmtId="176" fontId="3" fillId="0" borderId="8" xfId="0" applyNumberFormat="1" applyFont="1" applyFill="1" applyBorder="1" applyAlignment="1" applyProtection="1">
      <alignment vertical="center"/>
      <protection locked="0"/>
    </xf>
    <xf numFmtId="176" fontId="3" fillId="0" borderId="13" xfId="2" applyNumberFormat="1" applyFont="1" applyFill="1" applyBorder="1" applyAlignment="1" applyProtection="1">
      <alignment horizontal="right" vertical="center"/>
      <protection locked="0"/>
    </xf>
    <xf numFmtId="176" fontId="3" fillId="0" borderId="14" xfId="2" applyNumberFormat="1" applyFont="1" applyFill="1" applyBorder="1" applyAlignment="1" applyProtection="1">
      <alignment horizontal="right" vertical="center"/>
      <protection locked="0"/>
    </xf>
    <xf numFmtId="176" fontId="3" fillId="0" borderId="34" xfId="2" applyNumberFormat="1" applyFont="1" applyFill="1" applyBorder="1" applyAlignment="1" applyProtection="1">
      <alignment horizontal="right" vertical="center"/>
      <protection locked="0"/>
    </xf>
    <xf numFmtId="177" fontId="24" fillId="0" borderId="0" xfId="2" applyNumberFormat="1" applyFont="1" applyFill="1" applyBorder="1" applyAlignment="1">
      <alignment horizontal="center" vertical="center"/>
    </xf>
    <xf numFmtId="176" fontId="8" fillId="0" borderId="4" xfId="0" applyNumberFormat="1" applyFont="1" applyBorder="1" applyAlignment="1">
      <alignment horizontal="center" vertical="center" wrapText="1"/>
    </xf>
    <xf numFmtId="176" fontId="17" fillId="0" borderId="38" xfId="0" applyNumberFormat="1" applyFont="1" applyFill="1" applyBorder="1" applyAlignment="1">
      <alignment horizontal="right" vertical="center"/>
    </xf>
    <xf numFmtId="176" fontId="18" fillId="0" borderId="10" xfId="0" applyNumberFormat="1" applyFont="1" applyFill="1" applyBorder="1" applyAlignment="1">
      <alignment horizontal="right" vertical="center"/>
    </xf>
    <xf numFmtId="176" fontId="7" fillId="0" borderId="15"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176" fontId="7" fillId="2" borderId="10" xfId="2" applyNumberFormat="1" applyFont="1" applyFill="1" applyBorder="1" applyAlignment="1">
      <alignment horizontal="right" vertical="center"/>
    </xf>
    <xf numFmtId="176" fontId="3" fillId="0" borderId="10" xfId="2" applyNumberFormat="1" applyFont="1" applyFill="1" applyBorder="1" applyAlignment="1" applyProtection="1">
      <alignment horizontal="right" vertical="center"/>
      <protection locked="0"/>
    </xf>
    <xf numFmtId="176" fontId="7" fillId="2" borderId="10" xfId="0" applyNumberFormat="1" applyFont="1" applyFill="1" applyBorder="1" applyAlignment="1">
      <alignment horizontal="right" vertical="center"/>
    </xf>
    <xf numFmtId="176" fontId="7" fillId="3" borderId="10" xfId="0" applyNumberFormat="1" applyFont="1" applyFill="1" applyBorder="1" applyAlignment="1">
      <alignment horizontal="right" vertical="center"/>
    </xf>
    <xf numFmtId="0" fontId="3" fillId="0" borderId="10" xfId="0" applyFont="1" applyFill="1" applyBorder="1" applyAlignment="1" applyProtection="1">
      <alignment vertical="center"/>
      <protection locked="0"/>
    </xf>
    <xf numFmtId="176" fontId="3" fillId="0" borderId="15" xfId="2" applyNumberFormat="1" applyFont="1" applyFill="1" applyBorder="1" applyAlignment="1" applyProtection="1">
      <alignment horizontal="right" vertical="center"/>
      <protection locked="0"/>
    </xf>
    <xf numFmtId="177" fontId="3" fillId="0" borderId="8" xfId="0" applyNumberFormat="1" applyFont="1" applyFill="1" applyBorder="1" applyAlignment="1" applyProtection="1">
      <alignment vertical="center"/>
      <protection locked="0"/>
    </xf>
    <xf numFmtId="176" fontId="5" fillId="0" borderId="0" xfId="0" applyNumberFormat="1" applyFont="1"/>
    <xf numFmtId="176" fontId="23" fillId="0" borderId="8" xfId="2" applyNumberFormat="1" applyFont="1" applyFill="1" applyBorder="1" applyAlignment="1" applyProtection="1">
      <alignment horizontal="right" vertical="center"/>
      <protection locked="0"/>
    </xf>
    <xf numFmtId="176" fontId="3" fillId="0" borderId="35" xfId="2" applyNumberFormat="1" applyFont="1" applyFill="1" applyBorder="1" applyAlignment="1" applyProtection="1">
      <alignment horizontal="right" vertical="center"/>
      <protection locked="0"/>
    </xf>
    <xf numFmtId="176" fontId="23" fillId="0" borderId="17" xfId="2" applyNumberFormat="1" applyFont="1" applyFill="1" applyBorder="1" applyAlignment="1" applyProtection="1">
      <alignment horizontal="right" vertical="center"/>
      <protection locked="0"/>
    </xf>
    <xf numFmtId="179" fontId="25" fillId="0" borderId="12" xfId="0" applyNumberFormat="1" applyFont="1" applyFill="1" applyBorder="1" applyAlignment="1">
      <alignment horizontal="center" vertical="center"/>
    </xf>
    <xf numFmtId="176" fontId="23" fillId="0" borderId="23" xfId="2" applyNumberFormat="1" applyFont="1" applyFill="1" applyBorder="1" applyAlignment="1" applyProtection="1">
      <alignment horizontal="right" vertical="center"/>
      <protection locked="0"/>
    </xf>
    <xf numFmtId="176" fontId="23" fillId="0" borderId="10" xfId="2" applyNumberFormat="1" applyFont="1" applyFill="1" applyBorder="1" applyAlignment="1" applyProtection="1">
      <alignment horizontal="right" vertical="center"/>
      <protection locked="0"/>
    </xf>
    <xf numFmtId="0" fontId="9" fillId="0" borderId="0" xfId="0" applyFont="1" applyAlignment="1">
      <alignment vertical="center"/>
    </xf>
    <xf numFmtId="176" fontId="3" fillId="4" borderId="22" xfId="2" applyNumberFormat="1" applyFont="1" applyFill="1" applyBorder="1" applyAlignment="1" applyProtection="1">
      <alignment horizontal="right" vertical="center"/>
      <protection locked="0"/>
    </xf>
    <xf numFmtId="41" fontId="4" fillId="0" borderId="0" xfId="1" applyFont="1" applyAlignment="1">
      <alignment vertical="center"/>
    </xf>
    <xf numFmtId="0" fontId="26" fillId="0" borderId="0" xfId="0" applyFont="1" applyAlignment="1">
      <alignment vertical="center"/>
    </xf>
    <xf numFmtId="0" fontId="6" fillId="0" borderId="8" xfId="0" applyFont="1" applyFill="1" applyBorder="1" applyAlignment="1" applyProtection="1">
      <alignment vertical="center"/>
      <protection locked="0"/>
    </xf>
    <xf numFmtId="176" fontId="7" fillId="0" borderId="8" xfId="2" applyNumberFormat="1" applyFont="1" applyFill="1" applyBorder="1" applyAlignment="1" applyProtection="1">
      <alignment horizontal="right" vertical="center"/>
      <protection locked="0"/>
    </xf>
    <xf numFmtId="176" fontId="3" fillId="5" borderId="10" xfId="2" applyNumberFormat="1" applyFont="1" applyFill="1" applyBorder="1" applyAlignment="1" applyProtection="1">
      <alignment horizontal="right" vertical="center"/>
      <protection locked="0"/>
    </xf>
    <xf numFmtId="0" fontId="27" fillId="0" borderId="0" xfId="0" applyFont="1" applyAlignment="1">
      <alignment vertical="center"/>
    </xf>
    <xf numFmtId="176" fontId="3" fillId="5" borderId="8" xfId="2" applyNumberFormat="1" applyFont="1" applyFill="1" applyBorder="1" applyAlignment="1" applyProtection="1">
      <alignment horizontal="right" vertical="center"/>
      <protection locked="0"/>
    </xf>
    <xf numFmtId="176" fontId="29" fillId="6" borderId="0" xfId="1" applyNumberFormat="1" applyFont="1" applyFill="1" applyBorder="1" applyAlignment="1" applyProtection="1">
      <alignment horizontal="left" vertical="center"/>
    </xf>
    <xf numFmtId="176" fontId="28" fillId="6" borderId="0" xfId="0" applyNumberFormat="1" applyFont="1" applyFill="1" applyBorder="1" applyAlignment="1" applyProtection="1">
      <alignment horizontal="center" vertical="center" shrinkToFit="1"/>
    </xf>
    <xf numFmtId="176" fontId="29" fillId="6" borderId="0" xfId="0" applyNumberFormat="1" applyFont="1" applyFill="1" applyAlignment="1">
      <alignment vertical="center"/>
    </xf>
    <xf numFmtId="176" fontId="29" fillId="6" borderId="0" xfId="0" applyNumberFormat="1" applyFont="1" applyFill="1" applyBorder="1" applyAlignment="1" applyProtection="1">
      <alignment vertical="center"/>
    </xf>
    <xf numFmtId="176" fontId="29" fillId="6" borderId="0" xfId="0" applyNumberFormat="1" applyFont="1" applyFill="1" applyAlignment="1" applyProtection="1">
      <alignment vertical="center"/>
    </xf>
    <xf numFmtId="0" fontId="35" fillId="6" borderId="0" xfId="0" applyFont="1" applyFill="1" applyAlignment="1">
      <alignment vertical="center"/>
    </xf>
    <xf numFmtId="176" fontId="32" fillId="6" borderId="0" xfId="1" applyNumberFormat="1" applyFont="1" applyFill="1" applyBorder="1" applyAlignment="1" applyProtection="1">
      <alignment horizontal="left" vertical="center"/>
    </xf>
    <xf numFmtId="176" fontId="32" fillId="6" borderId="0" xfId="1" applyNumberFormat="1" applyFont="1" applyFill="1" applyBorder="1" applyAlignment="1" applyProtection="1">
      <alignment vertical="center" shrinkToFit="1"/>
    </xf>
    <xf numFmtId="0" fontId="35" fillId="6" borderId="0" xfId="0" applyFont="1" applyFill="1" applyAlignment="1">
      <alignment horizontal="right" vertical="center"/>
    </xf>
    <xf numFmtId="0" fontId="35" fillId="6" borderId="0" xfId="0" applyFont="1" applyFill="1" applyBorder="1" applyAlignment="1">
      <alignment vertical="center"/>
    </xf>
    <xf numFmtId="0" fontId="30" fillId="6" borderId="0" xfId="0" applyFont="1" applyFill="1" applyBorder="1" applyAlignment="1">
      <alignment vertical="center"/>
    </xf>
    <xf numFmtId="176" fontId="31" fillId="6" borderId="8" xfId="1" applyNumberFormat="1" applyFont="1" applyFill="1" applyBorder="1" applyAlignment="1">
      <alignment horizontal="center" vertical="center" wrapText="1"/>
    </xf>
    <xf numFmtId="176" fontId="31" fillId="6" borderId="2" xfId="0" applyNumberFormat="1" applyFont="1" applyFill="1" applyBorder="1" applyAlignment="1">
      <alignment horizontal="center" vertical="center"/>
    </xf>
    <xf numFmtId="176" fontId="31" fillId="6" borderId="61" xfId="0" applyNumberFormat="1" applyFont="1" applyFill="1" applyBorder="1" applyAlignment="1">
      <alignment horizontal="center" vertical="center"/>
    </xf>
    <xf numFmtId="0" fontId="30" fillId="6" borderId="0" xfId="0" applyFont="1" applyFill="1" applyAlignment="1">
      <alignment vertical="center"/>
    </xf>
    <xf numFmtId="176" fontId="31" fillId="6" borderId="5" xfId="1" applyNumberFormat="1" applyFont="1" applyFill="1" applyBorder="1" applyAlignment="1">
      <alignment horizontal="right" vertical="center"/>
    </xf>
    <xf numFmtId="176" fontId="31" fillId="6" borderId="62" xfId="0" applyNumberFormat="1" applyFont="1" applyFill="1" applyBorder="1" applyAlignment="1">
      <alignment horizontal="right" vertical="center"/>
    </xf>
    <xf numFmtId="0" fontId="29" fillId="6" borderId="0" xfId="0" applyFont="1" applyFill="1" applyAlignment="1">
      <alignment vertical="center"/>
    </xf>
    <xf numFmtId="176" fontId="28" fillId="6" borderId="71" xfId="1" quotePrefix="1" applyNumberFormat="1" applyFont="1" applyFill="1" applyBorder="1" applyAlignment="1" applyProtection="1">
      <alignment horizontal="center" vertical="center" shrinkToFit="1"/>
    </xf>
    <xf numFmtId="176" fontId="28" fillId="6" borderId="7" xfId="1" applyNumberFormat="1" applyFont="1" applyFill="1" applyBorder="1" applyAlignment="1" applyProtection="1">
      <alignment horizontal="center" vertical="center" shrinkToFit="1"/>
    </xf>
    <xf numFmtId="176" fontId="28" fillId="6" borderId="72" xfId="1" applyNumberFormat="1" applyFont="1" applyFill="1" applyBorder="1" applyAlignment="1" applyProtection="1">
      <alignment horizontal="center" vertical="center" shrinkToFit="1"/>
    </xf>
    <xf numFmtId="176" fontId="28" fillId="6" borderId="8" xfId="1" applyNumberFormat="1" applyFont="1" applyFill="1" applyBorder="1" applyAlignment="1">
      <alignment vertical="center" shrinkToFit="1"/>
    </xf>
    <xf numFmtId="176" fontId="28" fillId="6" borderId="52" xfId="0" applyNumberFormat="1" applyFont="1" applyFill="1" applyBorder="1" applyAlignment="1">
      <alignment horizontal="right" vertical="center" shrinkToFit="1"/>
    </xf>
    <xf numFmtId="176" fontId="28" fillId="6" borderId="50" xfId="1" quotePrefix="1" applyNumberFormat="1" applyFont="1" applyFill="1" applyBorder="1" applyAlignment="1" applyProtection="1">
      <alignment horizontal="center" vertical="center" shrinkToFit="1"/>
    </xf>
    <xf numFmtId="176" fontId="28" fillId="6" borderId="8" xfId="1" applyNumberFormat="1" applyFont="1" applyFill="1" applyBorder="1" applyAlignment="1">
      <alignment horizontal="right" vertical="center" shrinkToFit="1"/>
    </xf>
    <xf numFmtId="176" fontId="28" fillId="6" borderId="63" xfId="1" applyNumberFormat="1" applyFont="1" applyFill="1" applyBorder="1" applyAlignment="1" applyProtection="1">
      <alignment horizontal="center" vertical="center" shrinkToFit="1"/>
    </xf>
    <xf numFmtId="176" fontId="28" fillId="6" borderId="12" xfId="1" applyNumberFormat="1" applyFont="1" applyFill="1" applyBorder="1" applyAlignment="1" applyProtection="1">
      <alignment horizontal="center" vertical="center" shrinkToFit="1"/>
    </xf>
    <xf numFmtId="176" fontId="28" fillId="6" borderId="0" xfId="1" applyNumberFormat="1" applyFont="1" applyFill="1" applyBorder="1" applyAlignment="1" applyProtection="1">
      <alignment horizontal="center" vertical="center" shrinkToFit="1"/>
    </xf>
    <xf numFmtId="176" fontId="28" fillId="6" borderId="12" xfId="0" applyNumberFormat="1" applyFont="1" applyFill="1" applyBorder="1" applyAlignment="1" applyProtection="1">
      <alignment horizontal="center" vertical="center" shrinkToFit="1"/>
    </xf>
    <xf numFmtId="176" fontId="28" fillId="6" borderId="51" xfId="1" applyNumberFormat="1" applyFont="1" applyFill="1" applyBorder="1" applyAlignment="1" applyProtection="1">
      <alignment horizontal="center" vertical="center" shrinkToFit="1"/>
    </xf>
    <xf numFmtId="0" fontId="28" fillId="6" borderId="8" xfId="0" applyFont="1" applyFill="1" applyBorder="1" applyAlignment="1">
      <alignment horizontal="center" vertical="center"/>
    </xf>
    <xf numFmtId="0" fontId="28" fillId="6" borderId="63" xfId="0" applyFont="1" applyFill="1" applyBorder="1" applyAlignment="1">
      <alignment vertical="center"/>
    </xf>
    <xf numFmtId="0" fontId="28" fillId="6" borderId="12" xfId="0" applyFont="1" applyFill="1" applyBorder="1" applyAlignment="1">
      <alignment vertical="center"/>
    </xf>
    <xf numFmtId="0" fontId="28" fillId="6" borderId="0" xfId="0" applyFont="1" applyFill="1" applyBorder="1" applyAlignment="1">
      <alignment vertical="center"/>
    </xf>
    <xf numFmtId="176" fontId="28" fillId="6" borderId="8" xfId="0" applyNumberFormat="1" applyFont="1" applyFill="1" applyBorder="1" applyAlignment="1">
      <alignment horizontal="right" vertical="center" shrinkToFit="1"/>
    </xf>
    <xf numFmtId="176" fontId="28" fillId="6" borderId="76" xfId="1" quotePrefix="1" applyNumberFormat="1" applyFont="1" applyFill="1" applyBorder="1" applyAlignment="1" applyProtection="1">
      <alignment horizontal="center" vertical="center" shrinkToFit="1"/>
    </xf>
    <xf numFmtId="176" fontId="28" fillId="6" borderId="37" xfId="1" applyNumberFormat="1" applyFont="1" applyFill="1" applyBorder="1" applyAlignment="1" applyProtection="1">
      <alignment horizontal="center" vertical="center" shrinkToFit="1"/>
    </xf>
    <xf numFmtId="176" fontId="28" fillId="6" borderId="51" xfId="1" quotePrefix="1" applyNumberFormat="1" applyFont="1" applyFill="1" applyBorder="1" applyAlignment="1" applyProtection="1">
      <alignment horizontal="center" vertical="center" shrinkToFit="1"/>
    </xf>
    <xf numFmtId="176" fontId="28" fillId="6" borderId="7" xfId="0" applyNumberFormat="1" applyFont="1" applyFill="1" applyBorder="1" applyAlignment="1" applyProtection="1">
      <alignment horizontal="center" vertical="center" shrinkToFit="1"/>
    </xf>
    <xf numFmtId="176" fontId="28" fillId="6" borderId="8" xfId="0" applyNumberFormat="1" applyFont="1" applyFill="1" applyBorder="1" applyAlignment="1">
      <alignment vertical="center" shrinkToFit="1"/>
    </xf>
    <xf numFmtId="176" fontId="28" fillId="6" borderId="63" xfId="1" quotePrefix="1" applyNumberFormat="1" applyFont="1" applyFill="1" applyBorder="1" applyAlignment="1" applyProtection="1">
      <alignment horizontal="center" vertical="center" shrinkToFit="1"/>
    </xf>
    <xf numFmtId="176" fontId="28" fillId="6" borderId="63" xfId="0" applyNumberFormat="1" applyFont="1" applyFill="1" applyBorder="1" applyAlignment="1" applyProtection="1">
      <alignment horizontal="center" vertical="center" shrinkToFit="1"/>
    </xf>
    <xf numFmtId="176" fontId="28" fillId="6" borderId="12" xfId="0" applyNumberFormat="1" applyFont="1" applyFill="1" applyBorder="1" applyAlignment="1" applyProtection="1">
      <alignment vertical="center" shrinkToFit="1"/>
    </xf>
    <xf numFmtId="176" fontId="28" fillId="6" borderId="59" xfId="1" applyNumberFormat="1" applyFont="1" applyFill="1" applyBorder="1" applyAlignment="1" applyProtection="1">
      <alignment horizontal="center" vertical="center" shrinkToFit="1"/>
    </xf>
    <xf numFmtId="176" fontId="28" fillId="6" borderId="5" xfId="1" applyNumberFormat="1" applyFont="1" applyFill="1" applyBorder="1" applyAlignment="1" applyProtection="1">
      <alignment horizontal="center" vertical="center" shrinkToFit="1"/>
    </xf>
    <xf numFmtId="176" fontId="28" fillId="6" borderId="63" xfId="0" applyNumberFormat="1" applyFont="1" applyFill="1" applyBorder="1" applyAlignment="1" applyProtection="1">
      <alignment vertical="center" shrinkToFit="1"/>
    </xf>
    <xf numFmtId="176" fontId="28" fillId="6" borderId="0" xfId="0" applyNumberFormat="1" applyFont="1" applyFill="1" applyBorder="1" applyAlignment="1" applyProtection="1">
      <alignment vertical="center" shrinkToFit="1"/>
    </xf>
    <xf numFmtId="176" fontId="28" fillId="6" borderId="77" xfId="1" applyNumberFormat="1" applyFont="1" applyFill="1" applyBorder="1" applyAlignment="1" applyProtection="1">
      <alignment horizontal="center" vertical="center" shrinkToFit="1"/>
    </xf>
    <xf numFmtId="176" fontId="28" fillId="6" borderId="65" xfId="1" applyNumberFormat="1" applyFont="1" applyFill="1" applyBorder="1" applyAlignment="1" applyProtection="1">
      <alignment horizontal="center" vertical="center" shrinkToFit="1"/>
    </xf>
    <xf numFmtId="176" fontId="28" fillId="6" borderId="75" xfId="1" applyNumberFormat="1" applyFont="1" applyFill="1" applyBorder="1" applyAlignment="1" applyProtection="1">
      <alignment horizontal="center" vertical="center" shrinkToFit="1"/>
    </xf>
    <xf numFmtId="176" fontId="28" fillId="6" borderId="53" xfId="1" applyNumberFormat="1" applyFont="1" applyFill="1" applyBorder="1" applyAlignment="1" applyProtection="1">
      <alignment horizontal="center" vertical="center" shrinkToFit="1"/>
    </xf>
    <xf numFmtId="176" fontId="28" fillId="6" borderId="53" xfId="1" applyNumberFormat="1" applyFont="1" applyFill="1" applyBorder="1" applyAlignment="1">
      <alignment horizontal="right" vertical="center" shrinkToFit="1"/>
    </xf>
    <xf numFmtId="0" fontId="28" fillId="6" borderId="51" xfId="0" applyFont="1" applyFill="1" applyBorder="1" applyAlignment="1">
      <alignment vertical="center"/>
    </xf>
    <xf numFmtId="176" fontId="28" fillId="6" borderId="51" xfId="0" applyNumberFormat="1" applyFont="1" applyFill="1" applyBorder="1" applyAlignment="1" applyProtection="1">
      <alignment vertical="center"/>
    </xf>
    <xf numFmtId="176" fontId="28" fillId="6" borderId="12" xfId="0" applyNumberFormat="1" applyFont="1" applyFill="1" applyBorder="1" applyAlignment="1" applyProtection="1">
      <alignment vertical="center"/>
    </xf>
    <xf numFmtId="0" fontId="28" fillId="6" borderId="0" xfId="0" applyFont="1" applyFill="1" applyBorder="1" applyAlignment="1">
      <alignment vertical="center" shrinkToFit="1"/>
    </xf>
    <xf numFmtId="176" fontId="28" fillId="6" borderId="0" xfId="0" applyNumberFormat="1" applyFont="1" applyFill="1" applyBorder="1" applyAlignment="1">
      <alignment vertical="center" shrinkToFit="1"/>
    </xf>
    <xf numFmtId="176" fontId="28" fillId="6" borderId="0" xfId="1" applyNumberFormat="1" applyFont="1" applyFill="1" applyBorder="1" applyAlignment="1">
      <alignment horizontal="right" vertical="center" shrinkToFit="1"/>
    </xf>
    <xf numFmtId="176" fontId="28" fillId="6" borderId="58" xfId="1" quotePrefix="1" applyNumberFormat="1" applyFont="1" applyFill="1" applyBorder="1" applyAlignment="1" applyProtection="1">
      <alignment horizontal="center" vertical="center" shrinkToFit="1"/>
    </xf>
    <xf numFmtId="176" fontId="28" fillId="6" borderId="59" xfId="1" quotePrefix="1" applyNumberFormat="1" applyFont="1" applyFill="1" applyBorder="1" applyAlignment="1" applyProtection="1">
      <alignment horizontal="center" vertical="center" shrinkToFit="1"/>
    </xf>
    <xf numFmtId="0" fontId="37" fillId="6" borderId="0" xfId="0" applyFont="1" applyFill="1" applyAlignment="1">
      <alignment vertical="center"/>
    </xf>
    <xf numFmtId="176" fontId="28" fillId="6" borderId="64" xfId="1" applyNumberFormat="1" applyFont="1" applyFill="1" applyBorder="1" applyAlignment="1" applyProtection="1">
      <alignment horizontal="center" vertical="center" shrinkToFit="1"/>
    </xf>
    <xf numFmtId="176" fontId="28" fillId="6" borderId="53" xfId="0" applyNumberFormat="1" applyFont="1" applyFill="1" applyBorder="1" applyAlignment="1">
      <alignment vertical="center" shrinkToFit="1"/>
    </xf>
    <xf numFmtId="176" fontId="32" fillId="6" borderId="0" xfId="0" applyNumberFormat="1" applyFont="1" applyFill="1" applyAlignment="1" applyProtection="1">
      <alignment vertical="center"/>
    </xf>
    <xf numFmtId="176" fontId="32" fillId="6" borderId="0" xfId="0" applyNumberFormat="1" applyFont="1" applyFill="1" applyAlignment="1" applyProtection="1">
      <alignment vertical="center" shrinkToFit="1"/>
    </xf>
    <xf numFmtId="0" fontId="28" fillId="6" borderId="0" xfId="0" applyFont="1" applyFill="1" applyBorder="1" applyAlignment="1">
      <alignment horizontal="right" vertical="center" shrinkToFit="1"/>
    </xf>
    <xf numFmtId="176" fontId="32" fillId="6" borderId="0" xfId="0" applyNumberFormat="1" applyFont="1" applyFill="1" applyBorder="1" applyAlignment="1" applyProtection="1">
      <alignment vertical="center"/>
    </xf>
    <xf numFmtId="176" fontId="32" fillId="6" borderId="0" xfId="0" applyNumberFormat="1" applyFont="1" applyFill="1" applyBorder="1" applyAlignment="1" applyProtection="1">
      <alignment vertical="center" shrinkToFit="1"/>
    </xf>
    <xf numFmtId="0" fontId="35" fillId="6" borderId="0" xfId="0" applyFont="1" applyFill="1" applyBorder="1" applyAlignment="1">
      <alignment horizontal="right" vertical="center"/>
    </xf>
    <xf numFmtId="176" fontId="29" fillId="6" borderId="0" xfId="1" applyNumberFormat="1" applyFont="1" applyFill="1" applyBorder="1" applyAlignment="1" applyProtection="1">
      <alignment horizontal="center" vertical="center"/>
    </xf>
    <xf numFmtId="176" fontId="28" fillId="6" borderId="0" xfId="1" applyNumberFormat="1" applyFont="1" applyFill="1" applyBorder="1" applyAlignment="1" applyProtection="1">
      <alignment horizontal="center" vertical="center"/>
    </xf>
    <xf numFmtId="176" fontId="32" fillId="6" borderId="0" xfId="1" applyNumberFormat="1" applyFont="1" applyFill="1" applyBorder="1" applyAlignment="1" applyProtection="1">
      <alignment horizontal="center" vertical="center"/>
    </xf>
    <xf numFmtId="176" fontId="32" fillId="6" borderId="0" xfId="1" applyNumberFormat="1" applyFont="1" applyFill="1" applyBorder="1" applyAlignment="1" applyProtection="1">
      <alignment horizontal="center" vertical="center" shrinkToFit="1"/>
    </xf>
    <xf numFmtId="176" fontId="32" fillId="6" borderId="0" xfId="1" applyNumberFormat="1" applyFont="1" applyFill="1" applyBorder="1" applyAlignment="1">
      <alignment horizontal="right" vertical="center"/>
    </xf>
    <xf numFmtId="176" fontId="32" fillId="6" borderId="0" xfId="0" applyNumberFormat="1" applyFont="1" applyFill="1" applyBorder="1" applyAlignment="1">
      <alignment horizontal="right" vertical="center"/>
    </xf>
    <xf numFmtId="176" fontId="37" fillId="6" borderId="0" xfId="0" applyNumberFormat="1" applyFont="1" applyFill="1" applyBorder="1" applyAlignment="1" applyProtection="1">
      <alignment vertical="center"/>
    </xf>
    <xf numFmtId="176" fontId="37" fillId="6" borderId="0" xfId="0" applyNumberFormat="1" applyFont="1" applyFill="1" applyAlignment="1" applyProtection="1">
      <alignment vertical="center"/>
    </xf>
    <xf numFmtId="176" fontId="37" fillId="6" borderId="0" xfId="0" applyNumberFormat="1" applyFont="1" applyFill="1" applyAlignment="1" applyProtection="1">
      <alignment vertical="center" shrinkToFit="1"/>
    </xf>
    <xf numFmtId="0" fontId="39" fillId="0" borderId="0" xfId="0" applyFont="1" applyBorder="1" applyAlignment="1">
      <alignment vertical="top"/>
    </xf>
    <xf numFmtId="0" fontId="39" fillId="0" borderId="0" xfId="0" applyFont="1" applyAlignment="1">
      <alignment vertical="top"/>
    </xf>
    <xf numFmtId="0" fontId="39" fillId="0" borderId="0" xfId="0" applyFont="1" applyBorder="1" applyAlignment="1">
      <alignment horizontal="center" vertical="top"/>
    </xf>
    <xf numFmtId="49" fontId="39" fillId="0" borderId="0" xfId="0" applyNumberFormat="1" applyFont="1" applyBorder="1" applyAlignment="1" applyProtection="1">
      <alignment horizontal="right" vertical="top"/>
      <protection locked="0"/>
    </xf>
    <xf numFmtId="49" fontId="42" fillId="0" borderId="0" xfId="0" applyNumberFormat="1" applyFont="1" applyBorder="1" applyAlignment="1">
      <alignment vertical="top"/>
    </xf>
    <xf numFmtId="176" fontId="39" fillId="0" borderId="0" xfId="0" applyNumberFormat="1" applyFont="1" applyBorder="1" applyAlignment="1">
      <alignment vertical="top" wrapText="1"/>
    </xf>
    <xf numFmtId="176" fontId="40" fillId="0" borderId="0" xfId="0" applyNumberFormat="1" applyFont="1" applyBorder="1" applyAlignment="1">
      <alignment vertical="top" wrapText="1"/>
    </xf>
    <xf numFmtId="0" fontId="39" fillId="0" borderId="0" xfId="0" applyFont="1" applyBorder="1" applyAlignment="1">
      <alignment vertical="top" shrinkToFit="1"/>
    </xf>
    <xf numFmtId="0" fontId="39" fillId="0" borderId="0" xfId="0" applyFont="1" applyBorder="1" applyAlignment="1">
      <alignment horizontal="justify" vertical="top" wrapText="1"/>
    </xf>
    <xf numFmtId="0" fontId="39" fillId="0" borderId="0" xfId="0" applyFont="1" applyBorder="1" applyAlignment="1">
      <alignment horizontal="left" vertical="top"/>
    </xf>
    <xf numFmtId="0" fontId="40" fillId="0" borderId="0" xfId="0" applyFont="1" applyBorder="1" applyAlignment="1">
      <alignment vertical="top"/>
    </xf>
    <xf numFmtId="176" fontId="28" fillId="6" borderId="54" xfId="0" applyNumberFormat="1" applyFont="1" applyFill="1" applyBorder="1" applyAlignment="1">
      <alignment horizontal="right" vertical="center" shrinkToFit="1"/>
    </xf>
    <xf numFmtId="180" fontId="28" fillId="6" borderId="8" xfId="1" applyNumberFormat="1" applyFont="1" applyFill="1" applyBorder="1" applyAlignment="1" applyProtection="1">
      <alignment horizontal="center" vertical="center" shrinkToFit="1"/>
    </xf>
    <xf numFmtId="180" fontId="28" fillId="6" borderId="53" xfId="1" applyNumberFormat="1" applyFont="1" applyFill="1" applyBorder="1" applyAlignment="1" applyProtection="1">
      <alignment horizontal="center" vertical="center" shrinkToFit="1"/>
    </xf>
    <xf numFmtId="176" fontId="31" fillId="6" borderId="79" xfId="1" applyNumberFormat="1" applyFont="1" applyFill="1" applyBorder="1" applyAlignment="1">
      <alignment horizontal="right" vertical="center"/>
    </xf>
    <xf numFmtId="176" fontId="28" fillId="6" borderId="0" xfId="0" applyNumberFormat="1" applyFont="1" applyFill="1" applyBorder="1" applyAlignment="1">
      <alignment horizontal="right" vertical="center" shrinkToFit="1"/>
    </xf>
    <xf numFmtId="176" fontId="30" fillId="6" borderId="0" xfId="1" applyNumberFormat="1" applyFont="1" applyFill="1" applyBorder="1" applyAlignment="1" applyProtection="1">
      <alignment horizontal="left" vertical="center"/>
    </xf>
    <xf numFmtId="176" fontId="28" fillId="6" borderId="8" xfId="1" applyNumberFormat="1" applyFont="1" applyFill="1" applyBorder="1" applyAlignment="1" applyProtection="1">
      <alignment horizontal="right" vertical="center" shrinkToFit="1"/>
    </xf>
    <xf numFmtId="176" fontId="28" fillId="6" borderId="8" xfId="0" applyNumberFormat="1" applyFont="1" applyFill="1" applyBorder="1" applyAlignment="1">
      <alignment horizontal="center" vertical="center" shrinkToFit="1"/>
    </xf>
    <xf numFmtId="176" fontId="31" fillId="6" borderId="20" xfId="0" applyNumberFormat="1" applyFont="1" applyFill="1" applyBorder="1" applyAlignment="1">
      <alignment horizontal="center" vertical="center"/>
    </xf>
    <xf numFmtId="176" fontId="28" fillId="6" borderId="23" xfId="1" applyNumberFormat="1" applyFont="1" applyFill="1" applyBorder="1" applyAlignment="1">
      <alignment vertical="center" shrinkToFit="1"/>
    </xf>
    <xf numFmtId="0" fontId="28" fillId="6" borderId="0" xfId="0" applyFont="1" applyFill="1" applyAlignment="1">
      <alignment vertical="center"/>
    </xf>
    <xf numFmtId="176" fontId="28" fillId="6" borderId="0" xfId="1" applyNumberFormat="1" applyFont="1" applyFill="1" applyBorder="1" applyAlignment="1">
      <alignment horizontal="right" vertical="center"/>
    </xf>
    <xf numFmtId="0" fontId="31" fillId="6" borderId="8" xfId="0" applyFont="1" applyFill="1" applyBorder="1" applyAlignment="1">
      <alignment horizontal="center" vertical="center" wrapText="1"/>
    </xf>
    <xf numFmtId="176" fontId="31" fillId="6" borderId="62" xfId="1" applyNumberFormat="1" applyFont="1" applyFill="1" applyBorder="1" applyAlignment="1">
      <alignment horizontal="right" vertical="center"/>
    </xf>
    <xf numFmtId="0" fontId="31" fillId="6" borderId="2" xfId="0" applyFont="1" applyFill="1" applyBorder="1" applyAlignment="1">
      <alignment horizontal="center" vertical="center"/>
    </xf>
    <xf numFmtId="181" fontId="28" fillId="6" borderId="8" xfId="1" applyNumberFormat="1" applyFont="1" applyFill="1" applyBorder="1" applyAlignment="1">
      <alignment vertical="center" shrinkToFit="1"/>
    </xf>
    <xf numFmtId="176" fontId="28" fillId="6" borderId="8" xfId="1" applyNumberFormat="1" applyFont="1" applyFill="1" applyBorder="1" applyAlignment="1" applyProtection="1">
      <alignment horizontal="center" vertical="center" shrinkToFit="1"/>
    </xf>
    <xf numFmtId="176" fontId="28" fillId="6" borderId="8" xfId="0" applyNumberFormat="1" applyFont="1" applyFill="1" applyBorder="1" applyAlignment="1" applyProtection="1">
      <alignment horizontal="center" vertical="center" shrinkToFit="1"/>
    </xf>
    <xf numFmtId="176" fontId="28" fillId="6" borderId="8" xfId="1" applyNumberFormat="1" applyFont="1" applyFill="1" applyBorder="1" applyAlignment="1" applyProtection="1">
      <alignment horizontal="center" vertical="center" shrinkToFit="1"/>
    </xf>
    <xf numFmtId="176" fontId="28" fillId="6" borderId="8" xfId="0" applyNumberFormat="1" applyFont="1" applyFill="1" applyBorder="1" applyAlignment="1" applyProtection="1">
      <alignment horizontal="center" vertical="center" shrinkToFit="1"/>
    </xf>
    <xf numFmtId="177" fontId="28" fillId="6" borderId="8" xfId="0" applyNumberFormat="1" applyFont="1" applyFill="1" applyBorder="1" applyAlignment="1">
      <alignment vertical="center" shrinkToFit="1"/>
    </xf>
    <xf numFmtId="176" fontId="28" fillId="6" borderId="8" xfId="1" applyNumberFormat="1" applyFont="1" applyFill="1" applyBorder="1" applyAlignment="1" applyProtection="1">
      <alignment horizontal="center" vertical="center" wrapText="1" shrinkToFit="1"/>
    </xf>
    <xf numFmtId="176" fontId="28" fillId="6" borderId="8" xfId="1" applyNumberFormat="1" applyFont="1" applyFill="1" applyBorder="1" applyAlignment="1" applyProtection="1">
      <alignment horizontal="center" vertical="center" shrinkToFit="1"/>
    </xf>
    <xf numFmtId="176" fontId="28" fillId="6" borderId="8" xfId="0" applyNumberFormat="1" applyFont="1" applyFill="1" applyBorder="1" applyAlignment="1" applyProtection="1">
      <alignment horizontal="center" vertical="center" shrinkToFit="1"/>
    </xf>
    <xf numFmtId="0" fontId="31" fillId="6" borderId="23" xfId="0" applyFont="1" applyFill="1" applyBorder="1" applyAlignment="1">
      <alignment horizontal="center" vertical="center" wrapText="1"/>
    </xf>
    <xf numFmtId="0" fontId="31" fillId="6" borderId="20" xfId="0" applyFont="1" applyFill="1" applyBorder="1" applyAlignment="1">
      <alignment horizontal="center" vertical="center"/>
    </xf>
    <xf numFmtId="176" fontId="28" fillId="6" borderId="62" xfId="1" applyNumberFormat="1" applyFont="1" applyFill="1" applyBorder="1" applyAlignment="1">
      <alignment horizontal="right" vertical="center"/>
    </xf>
    <xf numFmtId="176" fontId="28" fillId="6" borderId="54" xfId="1" applyNumberFormat="1" applyFont="1" applyFill="1" applyBorder="1" applyAlignment="1">
      <alignment horizontal="right" vertical="center"/>
    </xf>
    <xf numFmtId="176" fontId="4" fillId="6" borderId="0" xfId="0" applyNumberFormat="1" applyFont="1" applyFill="1" applyBorder="1" applyAlignment="1">
      <alignment vertical="center"/>
    </xf>
    <xf numFmtId="176" fontId="4" fillId="6" borderId="0" xfId="1" applyNumberFormat="1" applyFont="1" applyFill="1" applyBorder="1" applyAlignment="1" applyProtection="1">
      <alignment horizontal="left" vertical="center"/>
    </xf>
    <xf numFmtId="176" fontId="4" fillId="6" borderId="0" xfId="1" applyNumberFormat="1" applyFont="1" applyFill="1" applyBorder="1" applyAlignment="1" applyProtection="1">
      <alignment vertical="center"/>
    </xf>
    <xf numFmtId="176" fontId="4" fillId="6" borderId="0" xfId="1" applyNumberFormat="1" applyFont="1" applyFill="1" applyBorder="1" applyAlignment="1" applyProtection="1">
      <alignment horizontal="center" vertical="center"/>
    </xf>
    <xf numFmtId="180" fontId="4" fillId="6" borderId="0" xfId="1" applyNumberFormat="1" applyFont="1" applyFill="1" applyBorder="1" applyAlignment="1" applyProtection="1">
      <alignment horizontal="right" vertical="center"/>
    </xf>
    <xf numFmtId="176" fontId="4" fillId="6" borderId="0" xfId="0" applyNumberFormat="1" applyFont="1" applyFill="1" applyBorder="1" applyAlignment="1" applyProtection="1">
      <alignment horizontal="left" vertical="center"/>
    </xf>
    <xf numFmtId="176" fontId="4" fillId="6" borderId="0" xfId="1" applyNumberFormat="1" applyFont="1" applyFill="1" applyBorder="1" applyAlignment="1" applyProtection="1">
      <alignment horizontal="right" vertical="center"/>
    </xf>
    <xf numFmtId="176" fontId="5" fillId="6" borderId="75" xfId="1" applyNumberFormat="1" applyFont="1" applyFill="1" applyBorder="1" applyAlignment="1" applyProtection="1">
      <alignment horizontal="left" vertical="center"/>
    </xf>
    <xf numFmtId="176" fontId="7" fillId="6" borderId="56" xfId="1" applyNumberFormat="1" applyFont="1" applyFill="1" applyBorder="1" applyAlignment="1" applyProtection="1">
      <alignment horizontal="center" vertical="center" wrapText="1"/>
    </xf>
    <xf numFmtId="176" fontId="5" fillId="6" borderId="0" xfId="0" applyNumberFormat="1" applyFont="1" applyFill="1" applyAlignment="1">
      <alignment vertical="center"/>
    </xf>
    <xf numFmtId="180" fontId="7" fillId="6" borderId="2" xfId="1" applyNumberFormat="1" applyFont="1" applyFill="1" applyBorder="1" applyAlignment="1" applyProtection="1">
      <alignment horizontal="right" vertical="center"/>
    </xf>
    <xf numFmtId="0" fontId="7" fillId="6" borderId="2" xfId="0" applyFont="1" applyFill="1" applyBorder="1" applyAlignment="1" applyProtection="1">
      <alignment horizontal="center" vertical="center"/>
    </xf>
    <xf numFmtId="0" fontId="7" fillId="6" borderId="2" xfId="0" applyFont="1" applyFill="1" applyBorder="1" applyAlignment="1" applyProtection="1">
      <alignment horizontal="center" vertical="center" wrapText="1"/>
    </xf>
    <xf numFmtId="0" fontId="7" fillId="6" borderId="61" xfId="0" applyFont="1" applyFill="1" applyBorder="1" applyAlignment="1" applyProtection="1">
      <alignment horizontal="center" vertical="center"/>
    </xf>
    <xf numFmtId="178" fontId="5" fillId="6" borderId="0" xfId="0" applyNumberFormat="1" applyFont="1" applyFill="1" applyBorder="1" applyAlignment="1">
      <alignment vertical="center"/>
    </xf>
    <xf numFmtId="176" fontId="7" fillId="6" borderId="5" xfId="0" applyNumberFormat="1" applyFont="1" applyFill="1" applyBorder="1" applyAlignment="1" applyProtection="1">
      <alignment horizontal="center" vertical="center"/>
    </xf>
    <xf numFmtId="180" fontId="7" fillId="6" borderId="5" xfId="1" applyNumberFormat="1" applyFont="1" applyFill="1" applyBorder="1" applyAlignment="1" applyProtection="1">
      <alignment horizontal="center" vertical="center"/>
    </xf>
    <xf numFmtId="176" fontId="7" fillId="6" borderId="5" xfId="0" applyNumberFormat="1" applyFont="1" applyFill="1" applyBorder="1" applyAlignment="1" applyProtection="1">
      <alignment horizontal="left" vertical="center" shrinkToFit="1"/>
    </xf>
    <xf numFmtId="176" fontId="7" fillId="6" borderId="62" xfId="0" applyNumberFormat="1" applyFont="1" applyFill="1" applyBorder="1" applyAlignment="1" applyProtection="1">
      <alignment horizontal="right" vertical="center" shrinkToFit="1"/>
    </xf>
    <xf numFmtId="176" fontId="3" fillId="6" borderId="58" xfId="1" quotePrefix="1" applyNumberFormat="1" applyFont="1" applyFill="1" applyBorder="1" applyAlignment="1" applyProtection="1">
      <alignment horizontal="center" vertical="center"/>
    </xf>
    <xf numFmtId="180" fontId="3" fillId="6" borderId="8" xfId="1" applyNumberFormat="1" applyFont="1" applyFill="1" applyBorder="1" applyAlignment="1" applyProtection="1">
      <alignment horizontal="center" vertical="center"/>
    </xf>
    <xf numFmtId="176" fontId="3" fillId="6" borderId="52" xfId="0" applyNumberFormat="1" applyFont="1" applyFill="1" applyBorder="1" applyAlignment="1" applyProtection="1">
      <alignment horizontal="center" vertical="center"/>
    </xf>
    <xf numFmtId="176" fontId="4" fillId="6" borderId="0" xfId="0" applyNumberFormat="1" applyFont="1" applyFill="1" applyAlignment="1">
      <alignment vertical="center"/>
    </xf>
    <xf numFmtId="176" fontId="3" fillId="6" borderId="50" xfId="1" applyNumberFormat="1" applyFont="1" applyFill="1" applyBorder="1" applyAlignment="1" applyProtection="1">
      <alignment horizontal="center" vertical="center"/>
    </xf>
    <xf numFmtId="176" fontId="3" fillId="6" borderId="7" xfId="1" applyNumberFormat="1" applyFont="1" applyFill="1" applyBorder="1" applyAlignment="1" applyProtection="1">
      <alignment horizontal="center" vertical="center"/>
    </xf>
    <xf numFmtId="176" fontId="3" fillId="6" borderId="52" xfId="0" applyNumberFormat="1" applyFont="1" applyFill="1" applyBorder="1" applyAlignment="1" applyProtection="1">
      <alignment horizontal="center" vertical="center" shrinkToFit="1"/>
    </xf>
    <xf numFmtId="176" fontId="3" fillId="6" borderId="51" xfId="1" applyNumberFormat="1" applyFont="1" applyFill="1" applyBorder="1" applyAlignment="1" applyProtection="1">
      <alignment horizontal="center" vertical="center"/>
    </xf>
    <xf numFmtId="176" fontId="3" fillId="6" borderId="12" xfId="1" applyNumberFormat="1" applyFont="1" applyFill="1" applyBorder="1" applyAlignment="1" applyProtection="1">
      <alignment horizontal="center" vertical="center"/>
    </xf>
    <xf numFmtId="176" fontId="3" fillId="6" borderId="7" xfId="0" applyNumberFormat="1" applyFont="1" applyFill="1" applyBorder="1" applyAlignment="1" applyProtection="1">
      <alignment horizontal="center" vertical="center"/>
    </xf>
    <xf numFmtId="180" fontId="3" fillId="6" borderId="7" xfId="1"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left" vertical="center" shrinkToFit="1"/>
    </xf>
    <xf numFmtId="176" fontId="3" fillId="6" borderId="8" xfId="0" applyNumberFormat="1" applyFont="1" applyFill="1" applyBorder="1" applyAlignment="1" applyProtection="1">
      <alignment horizontal="right" vertical="center" wrapText="1" shrinkToFit="1"/>
    </xf>
    <xf numFmtId="176" fontId="3" fillId="6" borderId="52" xfId="0" applyNumberFormat="1" applyFont="1" applyFill="1" applyBorder="1" applyAlignment="1" applyProtection="1">
      <alignment horizontal="right" vertical="center" shrinkToFit="1"/>
      <protection locked="0"/>
    </xf>
    <xf numFmtId="176" fontId="3" fillId="6" borderId="12" xfId="0" applyNumberFormat="1" applyFont="1" applyFill="1" applyBorder="1" applyAlignment="1" applyProtection="1">
      <alignment horizontal="center" vertical="center"/>
    </xf>
    <xf numFmtId="180" fontId="3" fillId="6" borderId="12" xfId="1" applyNumberFormat="1" applyFont="1" applyFill="1" applyBorder="1" applyAlignment="1" applyProtection="1">
      <alignment horizontal="center" vertical="center"/>
    </xf>
    <xf numFmtId="176" fontId="3" fillId="6" borderId="5" xfId="0" applyNumberFormat="1" applyFont="1" applyFill="1" applyBorder="1" applyAlignment="1" applyProtection="1">
      <alignment horizontal="left" vertical="center" shrinkToFit="1"/>
    </xf>
    <xf numFmtId="176" fontId="3" fillId="6" borderId="5" xfId="0" applyNumberFormat="1" applyFont="1" applyFill="1" applyBorder="1" applyAlignment="1" applyProtection="1">
      <alignment horizontal="right" vertical="center" wrapText="1" shrinkToFit="1"/>
    </xf>
    <xf numFmtId="176" fontId="3" fillId="6" borderId="62" xfId="0" applyNumberFormat="1" applyFont="1" applyFill="1" applyBorder="1" applyAlignment="1" applyProtection="1">
      <alignment horizontal="right" vertical="center" shrinkToFit="1"/>
      <protection locked="0"/>
    </xf>
    <xf numFmtId="176" fontId="3" fillId="6" borderId="5" xfId="0" applyNumberFormat="1" applyFont="1" applyFill="1" applyBorder="1" applyAlignment="1" applyProtection="1">
      <alignment vertical="center" shrinkToFit="1"/>
    </xf>
    <xf numFmtId="176" fontId="3" fillId="6" borderId="12" xfId="0" applyNumberFormat="1" applyFont="1" applyFill="1" applyBorder="1" applyAlignment="1">
      <alignment vertical="center"/>
    </xf>
    <xf numFmtId="176" fontId="3" fillId="6" borderId="12" xfId="0" applyNumberFormat="1" applyFont="1" applyFill="1" applyBorder="1" applyAlignment="1">
      <alignment horizontal="center" vertical="center"/>
    </xf>
    <xf numFmtId="180" fontId="3" fillId="6" borderId="12" xfId="0" applyNumberFormat="1" applyFont="1" applyFill="1" applyBorder="1" applyAlignment="1">
      <alignment vertical="center"/>
    </xf>
    <xf numFmtId="176" fontId="3" fillId="6" borderId="12" xfId="0" applyNumberFormat="1" applyFont="1" applyFill="1" applyBorder="1" applyAlignment="1" applyProtection="1">
      <alignment horizontal="left" vertical="center" shrinkToFit="1"/>
    </xf>
    <xf numFmtId="176" fontId="3" fillId="6" borderId="12" xfId="0" applyNumberFormat="1" applyFont="1" applyFill="1" applyBorder="1" applyAlignment="1" applyProtection="1">
      <alignment horizontal="right" vertical="center" wrapText="1" shrinkToFit="1"/>
    </xf>
    <xf numFmtId="176" fontId="3" fillId="6" borderId="74" xfId="0" applyNumberFormat="1" applyFont="1" applyFill="1" applyBorder="1" applyAlignment="1" applyProtection="1">
      <alignment horizontal="right" vertical="center" shrinkToFit="1"/>
      <protection locked="0"/>
    </xf>
    <xf numFmtId="180" fontId="3" fillId="6" borderId="12" xfId="0" applyNumberFormat="1" applyFont="1" applyFill="1" applyBorder="1" applyAlignment="1" applyProtection="1">
      <alignment horizontal="center" vertical="center"/>
    </xf>
    <xf numFmtId="176" fontId="3" fillId="6" borderId="7" xfId="0" applyNumberFormat="1" applyFont="1" applyFill="1" applyBorder="1" applyAlignment="1" applyProtection="1">
      <alignment horizontal="left" vertical="center" shrinkToFit="1"/>
    </xf>
    <xf numFmtId="176" fontId="3" fillId="6" borderId="7" xfId="0" applyNumberFormat="1" applyFont="1" applyFill="1" applyBorder="1" applyAlignment="1" applyProtection="1">
      <alignment horizontal="right" vertical="center" shrinkToFit="1"/>
    </xf>
    <xf numFmtId="176" fontId="3" fillId="6" borderId="73" xfId="0" applyNumberFormat="1" applyFont="1" applyFill="1" applyBorder="1" applyAlignment="1" applyProtection="1">
      <alignment horizontal="right" vertical="center" shrinkToFit="1"/>
      <protection locked="0"/>
    </xf>
    <xf numFmtId="176" fontId="3" fillId="6" borderId="8" xfId="0" applyNumberFormat="1" applyFont="1" applyFill="1" applyBorder="1" applyAlignment="1" applyProtection="1">
      <alignment vertical="center" shrinkToFit="1"/>
    </xf>
    <xf numFmtId="176" fontId="3" fillId="6" borderId="7" xfId="0" applyNumberFormat="1" applyFont="1" applyFill="1" applyBorder="1" applyAlignment="1" applyProtection="1">
      <alignment horizontal="right" vertical="center" wrapText="1" shrinkToFit="1"/>
    </xf>
    <xf numFmtId="176" fontId="3" fillId="6" borderId="52" xfId="0" applyNumberFormat="1" applyFont="1" applyFill="1" applyBorder="1" applyAlignment="1">
      <alignment vertical="center"/>
    </xf>
    <xf numFmtId="176" fontId="3" fillId="6" borderId="7" xfId="0" applyNumberFormat="1" applyFont="1" applyFill="1" applyBorder="1" applyAlignment="1">
      <alignment vertical="center"/>
    </xf>
    <xf numFmtId="176" fontId="3" fillId="6" borderId="7" xfId="0" applyNumberFormat="1" applyFont="1" applyFill="1" applyBorder="1" applyAlignment="1">
      <alignment horizontal="center" vertical="center"/>
    </xf>
    <xf numFmtId="180" fontId="3" fillId="6" borderId="7" xfId="0" applyNumberFormat="1" applyFont="1" applyFill="1" applyBorder="1" applyAlignment="1">
      <alignment vertical="center"/>
    </xf>
    <xf numFmtId="176" fontId="3" fillId="6" borderId="5" xfId="0" applyNumberFormat="1" applyFont="1" applyFill="1" applyBorder="1" applyAlignment="1" applyProtection="1">
      <alignment horizontal="center" vertical="center"/>
    </xf>
    <xf numFmtId="180" fontId="3" fillId="6" borderId="5" xfId="0" applyNumberFormat="1" applyFont="1" applyFill="1" applyBorder="1" applyAlignment="1" applyProtection="1">
      <alignment horizontal="center" vertical="center"/>
    </xf>
    <xf numFmtId="176" fontId="3" fillId="6" borderId="62" xfId="0" applyNumberFormat="1" applyFont="1" applyFill="1" applyBorder="1" applyAlignment="1">
      <alignment horizontal="right" vertical="center" shrinkToFit="1"/>
    </xf>
    <xf numFmtId="176" fontId="3" fillId="6" borderId="51" xfId="1" quotePrefix="1" applyNumberFormat="1" applyFont="1" applyFill="1" applyBorder="1" applyAlignment="1" applyProtection="1">
      <alignment horizontal="center" vertical="center"/>
    </xf>
    <xf numFmtId="176" fontId="3" fillId="6" borderId="52" xfId="0" applyNumberFormat="1" applyFont="1" applyFill="1" applyBorder="1" applyAlignment="1" applyProtection="1">
      <alignment horizontal="right" vertical="center" shrinkToFit="1"/>
    </xf>
    <xf numFmtId="176" fontId="3" fillId="6" borderId="8" xfId="0" applyNumberFormat="1" applyFont="1" applyFill="1" applyBorder="1" applyAlignment="1" applyProtection="1">
      <alignment horizontal="right" vertical="center" shrinkToFit="1"/>
    </xf>
    <xf numFmtId="176" fontId="3" fillId="6" borderId="52" xfId="0" applyNumberFormat="1" applyFont="1" applyFill="1" applyBorder="1" applyAlignment="1">
      <alignment horizontal="right" vertical="center"/>
    </xf>
    <xf numFmtId="176" fontId="3" fillId="6" borderId="5" xfId="0" applyNumberFormat="1" applyFont="1" applyFill="1" applyBorder="1" applyAlignment="1" applyProtection="1">
      <alignment horizontal="right" vertical="center" shrinkToFit="1"/>
    </xf>
    <xf numFmtId="180" fontId="3" fillId="6" borderId="5" xfId="1" applyNumberFormat="1" applyFont="1" applyFill="1" applyBorder="1" applyAlignment="1" applyProtection="1">
      <alignment horizontal="center" vertical="center"/>
    </xf>
    <xf numFmtId="176" fontId="3" fillId="6" borderId="84" xfId="1" applyNumberFormat="1" applyFont="1" applyFill="1" applyBorder="1" applyAlignment="1" applyProtection="1">
      <alignment horizontal="center" vertical="center"/>
    </xf>
    <xf numFmtId="180" fontId="3" fillId="6" borderId="83" xfId="1" applyNumberFormat="1" applyFont="1" applyFill="1" applyBorder="1" applyAlignment="1" applyProtection="1">
      <alignment horizontal="center" vertical="center"/>
    </xf>
    <xf numFmtId="176" fontId="3" fillId="6" borderId="59" xfId="1" applyNumberFormat="1" applyFont="1" applyFill="1" applyBorder="1" applyAlignment="1" applyProtection="1">
      <alignment horizontal="center" vertical="center"/>
    </xf>
    <xf numFmtId="176" fontId="3" fillId="6" borderId="5" xfId="1" applyNumberFormat="1" applyFont="1" applyFill="1" applyBorder="1" applyAlignment="1" applyProtection="1">
      <alignment vertical="center"/>
    </xf>
    <xf numFmtId="176" fontId="3" fillId="6" borderId="50" xfId="1" quotePrefix="1" applyNumberFormat="1" applyFont="1" applyFill="1" applyBorder="1" applyAlignment="1" applyProtection="1">
      <alignment horizontal="center" vertical="center"/>
    </xf>
    <xf numFmtId="176" fontId="3" fillId="6" borderId="52" xfId="0" applyNumberFormat="1" applyFont="1" applyFill="1" applyBorder="1" applyAlignment="1" applyProtection="1">
      <alignment vertical="center" shrinkToFit="1"/>
    </xf>
    <xf numFmtId="176" fontId="3" fillId="6" borderId="62" xfId="0" applyNumberFormat="1" applyFont="1" applyFill="1" applyBorder="1" applyAlignment="1" applyProtection="1">
      <alignment horizontal="right" vertical="center" shrinkToFit="1"/>
    </xf>
    <xf numFmtId="176" fontId="3" fillId="6" borderId="8" xfId="1" applyNumberFormat="1" applyFont="1" applyFill="1" applyBorder="1" applyAlignment="1" applyProtection="1">
      <alignment horizontal="center" vertical="center" wrapText="1"/>
    </xf>
    <xf numFmtId="176" fontId="3" fillId="6" borderId="52" xfId="0" applyNumberFormat="1" applyFont="1" applyFill="1" applyBorder="1" applyAlignment="1">
      <alignment horizontal="right" vertical="center" wrapText="1" shrinkToFit="1"/>
    </xf>
    <xf numFmtId="176" fontId="3" fillId="6" borderId="8" xfId="1" applyNumberFormat="1" applyFont="1" applyFill="1" applyBorder="1" applyAlignment="1" applyProtection="1">
      <alignment horizontal="left" vertical="center" shrinkToFit="1"/>
    </xf>
    <xf numFmtId="176" fontId="3" fillId="6" borderId="5" xfId="1" applyNumberFormat="1" applyFont="1" applyFill="1" applyBorder="1" applyAlignment="1" applyProtection="1">
      <alignment horizontal="left" vertical="center" shrinkToFit="1"/>
    </xf>
    <xf numFmtId="176" fontId="3" fillId="6" borderId="62" xfId="0" applyNumberFormat="1" applyFont="1" applyFill="1" applyBorder="1" applyAlignment="1">
      <alignment horizontal="right" vertical="center" wrapText="1" shrinkToFit="1"/>
    </xf>
    <xf numFmtId="176" fontId="3" fillId="6" borderId="5" xfId="1" applyNumberFormat="1" applyFont="1" applyFill="1" applyBorder="1" applyAlignment="1" applyProtection="1">
      <alignment vertical="center" shrinkToFit="1"/>
    </xf>
    <xf numFmtId="176" fontId="3" fillId="6" borderId="62" xfId="0" applyNumberFormat="1" applyFont="1" applyFill="1" applyBorder="1" applyAlignment="1">
      <alignment vertical="center" shrinkToFit="1"/>
    </xf>
    <xf numFmtId="176" fontId="3" fillId="6" borderId="8" xfId="0" applyNumberFormat="1" applyFont="1" applyFill="1" applyBorder="1" applyAlignment="1">
      <alignment horizontal="center" vertical="center" wrapText="1" shrinkToFit="1"/>
    </xf>
    <xf numFmtId="176" fontId="3" fillId="6" borderId="5" xfId="1" applyNumberFormat="1" applyFont="1" applyFill="1" applyBorder="1" applyAlignment="1" applyProtection="1">
      <alignment horizontal="left" vertical="center"/>
    </xf>
    <xf numFmtId="176" fontId="3" fillId="6" borderId="12" xfId="1" applyNumberFormat="1" applyFont="1" applyFill="1" applyBorder="1" applyAlignment="1" applyProtection="1">
      <alignment horizontal="left" vertical="center" shrinkToFit="1"/>
    </xf>
    <xf numFmtId="176" fontId="3" fillId="6" borderId="74" xfId="0" applyNumberFormat="1" applyFont="1" applyFill="1" applyBorder="1" applyAlignment="1">
      <alignment horizontal="right" vertical="center" shrinkToFit="1"/>
    </xf>
    <xf numFmtId="176" fontId="3" fillId="6" borderId="52" xfId="0" applyNumberFormat="1" applyFont="1" applyFill="1" applyBorder="1" applyAlignment="1" applyProtection="1">
      <alignment horizontal="right" vertical="center" wrapText="1" shrinkToFit="1"/>
    </xf>
    <xf numFmtId="176" fontId="3" fillId="6" borderId="5" xfId="1" applyNumberFormat="1" applyFont="1" applyFill="1" applyBorder="1" applyAlignment="1" applyProtection="1">
      <alignment horizontal="left" vertical="center" wrapText="1"/>
    </xf>
    <xf numFmtId="176" fontId="3" fillId="6" borderId="8" xfId="1" applyNumberFormat="1" applyFont="1" applyFill="1" applyBorder="1" applyAlignment="1" applyProtection="1">
      <alignment vertical="center"/>
    </xf>
    <xf numFmtId="176" fontId="3" fillId="6" borderId="63" xfId="1" applyNumberFormat="1" applyFont="1" applyFill="1" applyBorder="1" applyAlignment="1" applyProtection="1">
      <alignment horizontal="center" vertical="center"/>
    </xf>
    <xf numFmtId="176" fontId="3" fillId="6" borderId="83" xfId="1" applyNumberFormat="1" applyFont="1" applyFill="1" applyBorder="1" applyAlignment="1" applyProtection="1">
      <alignment horizontal="center" vertical="center"/>
    </xf>
    <xf numFmtId="176" fontId="3" fillId="6" borderId="8" xfId="0" applyNumberFormat="1" applyFont="1" applyFill="1" applyBorder="1" applyAlignment="1">
      <alignment horizontal="center" vertical="center" shrinkToFit="1"/>
    </xf>
    <xf numFmtId="180" fontId="3" fillId="6" borderId="80" xfId="1" applyNumberFormat="1" applyFont="1" applyFill="1" applyBorder="1" applyAlignment="1" applyProtection="1">
      <alignment horizontal="center" vertical="center"/>
    </xf>
    <xf numFmtId="176" fontId="3" fillId="6" borderId="5" xfId="0" applyNumberFormat="1" applyFont="1" applyFill="1" applyBorder="1" applyAlignment="1">
      <alignment horizontal="center" vertical="center" shrinkToFit="1"/>
    </xf>
    <xf numFmtId="176" fontId="3" fillId="6" borderId="8" xfId="1" applyNumberFormat="1" applyFont="1" applyFill="1" applyBorder="1" applyAlignment="1" applyProtection="1">
      <alignment horizontal="left" vertical="center"/>
    </xf>
    <xf numFmtId="176" fontId="3" fillId="6" borderId="17" xfId="1" applyNumberFormat="1" applyFont="1" applyFill="1" applyBorder="1" applyAlignment="1" applyProtection="1">
      <alignment horizontal="center" vertical="center"/>
    </xf>
    <xf numFmtId="176" fontId="3" fillId="6" borderId="81" xfId="1" applyNumberFormat="1" applyFont="1" applyFill="1" applyBorder="1" applyAlignment="1" applyProtection="1">
      <alignment horizontal="center" vertical="center"/>
    </xf>
    <xf numFmtId="180" fontId="3" fillId="6" borderId="0" xfId="1" applyNumberFormat="1" applyFont="1" applyFill="1" applyBorder="1" applyAlignment="1" applyProtection="1">
      <alignment horizontal="center" vertical="center"/>
    </xf>
    <xf numFmtId="176" fontId="3" fillId="6" borderId="78" xfId="1" applyNumberFormat="1" applyFont="1" applyFill="1" applyBorder="1" applyAlignment="1" applyProtection="1">
      <alignment horizontal="center" vertical="center"/>
    </xf>
    <xf numFmtId="176" fontId="3" fillId="6" borderId="23" xfId="1" applyNumberFormat="1" applyFont="1" applyFill="1" applyBorder="1" applyAlignment="1" applyProtection="1">
      <alignment horizontal="center" vertical="center"/>
    </xf>
    <xf numFmtId="176" fontId="3" fillId="6" borderId="82" xfId="0" applyNumberFormat="1" applyFont="1" applyFill="1" applyBorder="1" applyAlignment="1" applyProtection="1">
      <alignment vertical="center"/>
    </xf>
    <xf numFmtId="176" fontId="3" fillId="6" borderId="7" xfId="0" applyNumberFormat="1" applyFont="1" applyFill="1" applyBorder="1" applyAlignment="1" applyProtection="1">
      <alignment vertical="center"/>
    </xf>
    <xf numFmtId="176" fontId="3" fillId="6" borderId="12" xfId="0" applyNumberFormat="1" applyFont="1" applyFill="1" applyBorder="1" applyAlignment="1" applyProtection="1">
      <alignment vertical="center"/>
    </xf>
    <xf numFmtId="180" fontId="3" fillId="6" borderId="12" xfId="0" applyNumberFormat="1" applyFont="1" applyFill="1" applyBorder="1" applyAlignment="1" applyProtection="1">
      <alignment horizontal="right" vertical="center"/>
    </xf>
    <xf numFmtId="176" fontId="3" fillId="6" borderId="8" xfId="0" applyNumberFormat="1" applyFont="1" applyFill="1" applyBorder="1" applyAlignment="1" applyProtection="1">
      <alignment horizontal="left" vertical="center"/>
    </xf>
    <xf numFmtId="176" fontId="3" fillId="6" borderId="0" xfId="1" applyNumberFormat="1" applyFont="1" applyFill="1" applyBorder="1" applyAlignment="1" applyProtection="1">
      <alignment horizontal="center" vertical="center"/>
    </xf>
    <xf numFmtId="176" fontId="3" fillId="6" borderId="79" xfId="1" applyNumberFormat="1" applyFont="1" applyFill="1" applyBorder="1" applyAlignment="1" applyProtection="1">
      <alignment horizontal="center" vertical="center"/>
    </xf>
    <xf numFmtId="176" fontId="3" fillId="6" borderId="59" xfId="1" quotePrefix="1" applyNumberFormat="1" applyFont="1" applyFill="1" applyBorder="1" applyAlignment="1" applyProtection="1">
      <alignment horizontal="center" vertical="center"/>
    </xf>
    <xf numFmtId="176" fontId="3" fillId="6" borderId="58" xfId="1" quotePrefix="1" applyNumberFormat="1" applyFont="1" applyFill="1" applyBorder="1" applyAlignment="1" applyProtection="1">
      <alignment horizontal="center" vertical="center" wrapText="1"/>
    </xf>
    <xf numFmtId="176" fontId="3" fillId="6" borderId="8" xfId="1" applyNumberFormat="1" applyFont="1" applyFill="1" applyBorder="1" applyAlignment="1" applyProtection="1">
      <alignment horizontal="center" vertical="center" shrinkToFit="1"/>
    </xf>
    <xf numFmtId="176" fontId="3" fillId="6" borderId="51" xfId="1" applyNumberFormat="1" applyFont="1" applyFill="1" applyBorder="1" applyAlignment="1" applyProtection="1">
      <alignment horizontal="center" vertical="center" wrapText="1"/>
    </xf>
    <xf numFmtId="176" fontId="3" fillId="6" borderId="12" xfId="1" applyNumberFormat="1" applyFont="1" applyFill="1" applyBorder="1" applyAlignment="1" applyProtection="1">
      <alignment horizontal="center" vertical="center" wrapText="1"/>
    </xf>
    <xf numFmtId="176" fontId="3" fillId="6" borderId="7" xfId="1" applyNumberFormat="1" applyFont="1" applyFill="1" applyBorder="1" applyAlignment="1" applyProtection="1">
      <alignment horizontal="center" vertical="center" wrapText="1"/>
    </xf>
    <xf numFmtId="180" fontId="3" fillId="6" borderId="81" xfId="1" applyNumberFormat="1" applyFont="1" applyFill="1" applyBorder="1" applyAlignment="1" applyProtection="1">
      <alignment horizontal="center" vertical="center"/>
    </xf>
    <xf numFmtId="176" fontId="45" fillId="6" borderId="8" xfId="0" applyNumberFormat="1" applyFont="1" applyFill="1" applyBorder="1" applyAlignment="1" applyProtection="1">
      <alignment horizontal="right" vertical="center" wrapText="1" shrinkToFit="1"/>
    </xf>
    <xf numFmtId="176" fontId="3" fillId="6" borderId="64" xfId="1" applyNumberFormat="1" applyFont="1" applyFill="1" applyBorder="1" applyAlignment="1" applyProtection="1">
      <alignment horizontal="center" vertical="center" wrapText="1"/>
    </xf>
    <xf numFmtId="176" fontId="3" fillId="6" borderId="65" xfId="1" applyNumberFormat="1" applyFont="1" applyFill="1" applyBorder="1" applyAlignment="1" applyProtection="1">
      <alignment horizontal="center" vertical="center" wrapText="1"/>
    </xf>
    <xf numFmtId="176" fontId="3" fillId="6" borderId="65" xfId="1" applyNumberFormat="1" applyFont="1" applyFill="1" applyBorder="1" applyAlignment="1" applyProtection="1">
      <alignment horizontal="center" vertical="center"/>
    </xf>
    <xf numFmtId="176" fontId="3" fillId="6" borderId="65" xfId="1" applyNumberFormat="1" applyFont="1" applyFill="1" applyBorder="1" applyAlignment="1" applyProtection="1">
      <alignment vertical="center"/>
    </xf>
    <xf numFmtId="176" fontId="3" fillId="6" borderId="65" xfId="0" applyNumberFormat="1" applyFont="1" applyFill="1" applyBorder="1" applyAlignment="1" applyProtection="1">
      <alignment horizontal="center" vertical="center"/>
    </xf>
    <xf numFmtId="176" fontId="45" fillId="6" borderId="53" xfId="0" applyNumberFormat="1" applyFont="1" applyFill="1" applyBorder="1" applyAlignment="1" applyProtection="1">
      <alignment horizontal="right" vertical="center" wrapText="1" shrinkToFit="1"/>
    </xf>
    <xf numFmtId="176" fontId="4" fillId="6" borderId="0" xfId="0" applyNumberFormat="1" applyFont="1" applyFill="1" applyBorder="1" applyAlignment="1" applyProtection="1">
      <alignment vertical="center"/>
    </xf>
    <xf numFmtId="176" fontId="4" fillId="6" borderId="0" xfId="0" applyNumberFormat="1" applyFont="1" applyFill="1" applyAlignment="1" applyProtection="1">
      <alignment vertical="center"/>
    </xf>
    <xf numFmtId="176" fontId="4" fillId="6" borderId="0" xfId="0" applyNumberFormat="1" applyFont="1" applyFill="1" applyAlignment="1" applyProtection="1">
      <alignment horizontal="center" vertical="center"/>
    </xf>
    <xf numFmtId="180" fontId="4" fillId="6" borderId="0" xfId="0" applyNumberFormat="1" applyFont="1" applyFill="1" applyAlignment="1" applyProtection="1">
      <alignment horizontal="right" vertical="center"/>
    </xf>
    <xf numFmtId="176" fontId="3" fillId="6" borderId="0" xfId="0" applyNumberFormat="1" applyFont="1" applyFill="1" applyAlignment="1" applyProtection="1">
      <alignment horizontal="left" vertical="center"/>
    </xf>
    <xf numFmtId="176" fontId="3" fillId="6" borderId="0" xfId="0" applyNumberFormat="1" applyFont="1" applyFill="1" applyAlignment="1" applyProtection="1">
      <alignment vertical="center"/>
    </xf>
    <xf numFmtId="176" fontId="7" fillId="6" borderId="32" xfId="1" applyNumberFormat="1" applyFont="1" applyFill="1" applyBorder="1" applyAlignment="1" applyProtection="1">
      <alignment vertical="center"/>
    </xf>
    <xf numFmtId="176" fontId="7" fillId="6" borderId="32" xfId="1" applyNumberFormat="1" applyFont="1" applyFill="1" applyBorder="1" applyAlignment="1" applyProtection="1">
      <alignment horizontal="right" vertical="center"/>
    </xf>
    <xf numFmtId="176" fontId="3" fillId="6" borderId="32" xfId="1" applyNumberFormat="1" applyFont="1" applyFill="1" applyBorder="1" applyAlignment="1" applyProtection="1">
      <alignment horizontal="left" vertical="center" shrinkToFit="1"/>
    </xf>
    <xf numFmtId="176" fontId="3" fillId="6" borderId="32" xfId="1" applyNumberFormat="1" applyFont="1" applyFill="1" applyBorder="1" applyAlignment="1" applyProtection="1">
      <alignment horizontal="right" vertical="center" shrinkToFit="1"/>
    </xf>
    <xf numFmtId="176" fontId="3" fillId="6" borderId="70" xfId="1" applyNumberFormat="1" applyFont="1" applyFill="1" applyBorder="1" applyAlignment="1" applyProtection="1">
      <alignment horizontal="right" vertical="center" shrinkToFit="1"/>
    </xf>
    <xf numFmtId="176" fontId="3" fillId="6" borderId="8" xfId="1" applyNumberFormat="1" applyFont="1" applyFill="1" applyBorder="1" applyAlignment="1" applyProtection="1">
      <alignment horizontal="right" vertical="center"/>
    </xf>
    <xf numFmtId="176" fontId="3" fillId="6" borderId="52" xfId="1" applyNumberFormat="1" applyFont="1" applyFill="1" applyBorder="1" applyAlignment="1" applyProtection="1">
      <alignment horizontal="right" vertical="center" shrinkToFit="1"/>
    </xf>
    <xf numFmtId="176" fontId="3" fillId="6" borderId="52" xfId="1" applyNumberFormat="1" applyFont="1" applyFill="1" applyBorder="1" applyAlignment="1" applyProtection="1">
      <alignment horizontal="right" vertical="center" shrinkToFit="1"/>
      <protection locked="0"/>
    </xf>
    <xf numFmtId="176" fontId="3" fillId="6" borderId="8" xfId="1" applyNumberFormat="1" applyFont="1" applyFill="1" applyBorder="1" applyAlignment="1" applyProtection="1">
      <alignment horizontal="right" vertical="center" shrinkToFit="1"/>
    </xf>
    <xf numFmtId="176" fontId="3" fillId="6" borderId="8" xfId="0" applyNumberFormat="1" applyFont="1" applyFill="1" applyBorder="1" applyAlignment="1" applyProtection="1">
      <alignment vertical="center"/>
    </xf>
    <xf numFmtId="176" fontId="45" fillId="6" borderId="8" xfId="1" applyNumberFormat="1" applyFont="1" applyFill="1" applyBorder="1" applyAlignment="1" applyProtection="1">
      <alignment horizontal="right" vertical="center" wrapText="1" shrinkToFit="1"/>
    </xf>
    <xf numFmtId="176" fontId="3" fillId="6" borderId="81" xfId="1" applyNumberFormat="1" applyFont="1" applyFill="1" applyBorder="1" applyAlignment="1" applyProtection="1">
      <alignment vertical="center"/>
    </xf>
    <xf numFmtId="176" fontId="3" fillId="6" borderId="84" xfId="1" applyNumberFormat="1" applyFont="1" applyFill="1" applyBorder="1" applyAlignment="1" applyProtection="1">
      <alignment vertical="center"/>
    </xf>
    <xf numFmtId="176" fontId="3" fillId="6" borderId="7" xfId="1" applyNumberFormat="1" applyFont="1" applyFill="1" applyBorder="1" applyAlignment="1" applyProtection="1">
      <alignment horizontal="right" vertical="center"/>
    </xf>
    <xf numFmtId="176" fontId="3" fillId="6" borderId="23" xfId="1" applyNumberFormat="1" applyFont="1" applyFill="1" applyBorder="1" applyAlignment="1" applyProtection="1">
      <alignment vertical="center" shrinkToFit="1"/>
    </xf>
    <xf numFmtId="176" fontId="3" fillId="6" borderId="8" xfId="1" applyNumberFormat="1" applyFont="1" applyFill="1" applyBorder="1" applyAlignment="1" applyProtection="1">
      <alignment horizontal="right" vertical="center" wrapText="1" shrinkToFit="1"/>
    </xf>
    <xf numFmtId="176" fontId="3" fillId="6" borderId="12" xfId="1" applyNumberFormat="1" applyFont="1" applyFill="1" applyBorder="1" applyAlignment="1" applyProtection="1">
      <alignment horizontal="right" vertical="center"/>
    </xf>
    <xf numFmtId="176" fontId="3" fillId="6" borderId="23" xfId="1" applyNumberFormat="1" applyFont="1" applyFill="1" applyBorder="1" applyAlignment="1" applyProtection="1">
      <alignment vertical="center" wrapText="1" shrinkToFit="1"/>
    </xf>
    <xf numFmtId="176" fontId="3" fillId="6" borderId="51" xfId="0" applyNumberFormat="1" applyFont="1" applyFill="1" applyBorder="1" applyAlignment="1" applyProtection="1">
      <alignment horizontal="center" vertical="center"/>
    </xf>
    <xf numFmtId="176" fontId="3" fillId="6" borderId="17" xfId="0" applyNumberFormat="1" applyFont="1" applyFill="1" applyBorder="1" applyAlignment="1">
      <alignment vertical="center"/>
    </xf>
    <xf numFmtId="176" fontId="3" fillId="6" borderId="81" xfId="0" applyNumberFormat="1" applyFont="1" applyFill="1" applyBorder="1" applyAlignment="1">
      <alignment vertical="center"/>
    </xf>
    <xf numFmtId="176" fontId="3" fillId="6" borderId="12" xfId="1" applyNumberFormat="1" applyFont="1" applyFill="1" applyBorder="1" applyAlignment="1" applyProtection="1">
      <alignment vertical="center"/>
    </xf>
    <xf numFmtId="176" fontId="3" fillId="6" borderId="80" xfId="1" applyNumberFormat="1" applyFont="1" applyFill="1" applyBorder="1" applyAlignment="1" applyProtection="1">
      <alignment vertical="center" shrinkToFit="1"/>
    </xf>
    <xf numFmtId="176" fontId="3" fillId="6" borderId="5" xfId="1" applyNumberFormat="1" applyFont="1" applyFill="1" applyBorder="1" applyAlignment="1" applyProtection="1">
      <alignment horizontal="right" vertical="center" wrapText="1" shrinkToFit="1"/>
    </xf>
    <xf numFmtId="176" fontId="3" fillId="6" borderId="79" xfId="0" applyNumberFormat="1" applyFont="1" applyFill="1" applyBorder="1" applyAlignment="1">
      <alignment vertical="center"/>
    </xf>
    <xf numFmtId="176" fontId="3" fillId="6" borderId="5" xfId="1" applyNumberFormat="1" applyFont="1" applyFill="1" applyBorder="1" applyAlignment="1" applyProtection="1">
      <alignment horizontal="right" vertical="center"/>
    </xf>
    <xf numFmtId="176" fontId="3" fillId="6" borderId="8" xfId="0" applyNumberFormat="1" applyFont="1" applyFill="1" applyBorder="1" applyAlignment="1" applyProtection="1">
      <alignment horizontal="right" vertical="center"/>
    </xf>
    <xf numFmtId="176" fontId="3" fillId="6" borderId="8" xfId="0" applyNumberFormat="1" applyFont="1" applyFill="1" applyBorder="1" applyAlignment="1">
      <alignment horizontal="right" vertical="center" shrinkToFit="1"/>
    </xf>
    <xf numFmtId="176" fontId="3" fillId="6" borderId="64" xfId="1" applyNumberFormat="1" applyFont="1" applyFill="1" applyBorder="1" applyAlignment="1" applyProtection="1">
      <alignment horizontal="center" vertical="center"/>
    </xf>
    <xf numFmtId="176" fontId="3" fillId="6" borderId="53" xfId="1" applyNumberFormat="1" applyFont="1" applyFill="1" applyBorder="1" applyAlignment="1" applyProtection="1">
      <alignment horizontal="center" vertical="center"/>
    </xf>
    <xf numFmtId="176" fontId="3" fillId="6" borderId="53" xfId="0" applyNumberFormat="1" applyFont="1" applyFill="1" applyBorder="1" applyAlignment="1" applyProtection="1">
      <alignment horizontal="left" vertical="center" shrinkToFit="1"/>
    </xf>
    <xf numFmtId="176" fontId="3" fillId="6" borderId="54" xfId="0" applyNumberFormat="1" applyFont="1" applyFill="1" applyBorder="1" applyAlignment="1" applyProtection="1">
      <alignment horizontal="right" vertical="center" shrinkToFit="1"/>
      <protection locked="0"/>
    </xf>
    <xf numFmtId="176" fontId="4" fillId="6" borderId="0" xfId="0" applyNumberFormat="1" applyFont="1" applyFill="1" applyAlignment="1" applyProtection="1">
      <alignment horizontal="right" vertical="center"/>
    </xf>
    <xf numFmtId="176" fontId="28" fillId="6" borderId="53" xfId="1" applyNumberFormat="1" applyFont="1" applyFill="1" applyBorder="1" applyAlignment="1">
      <alignment vertical="center" shrinkToFit="1"/>
    </xf>
    <xf numFmtId="176" fontId="3" fillId="6" borderId="53" xfId="1" applyNumberFormat="1" applyFont="1" applyFill="1" applyBorder="1" applyAlignment="1" applyProtection="1">
      <alignment horizontal="right" vertical="center"/>
    </xf>
    <xf numFmtId="176" fontId="28" fillId="6" borderId="8" xfId="1" applyNumberFormat="1" applyFont="1" applyFill="1" applyBorder="1" applyAlignment="1" applyProtection="1">
      <alignment horizontal="center" vertical="center" shrinkToFit="1"/>
    </xf>
    <xf numFmtId="176" fontId="28" fillId="6" borderId="8" xfId="1" applyNumberFormat="1" applyFont="1" applyFill="1" applyBorder="1" applyAlignment="1" applyProtection="1">
      <alignment horizontal="center" vertical="center" shrinkToFit="1"/>
    </xf>
    <xf numFmtId="176" fontId="3" fillId="6" borderId="52" xfId="0" applyNumberFormat="1" applyFont="1" applyFill="1" applyBorder="1" applyAlignment="1" applyProtection="1">
      <alignment vertical="center"/>
    </xf>
    <xf numFmtId="176" fontId="3" fillId="6" borderId="62" xfId="1" applyNumberFormat="1" applyFont="1" applyFill="1" applyBorder="1" applyAlignment="1" applyProtection="1">
      <alignment horizontal="right" vertical="center" shrinkToFit="1"/>
      <protection locked="0"/>
    </xf>
    <xf numFmtId="176" fontId="3" fillId="6" borderId="80" xfId="1" applyNumberFormat="1" applyFont="1" applyFill="1" applyBorder="1" applyAlignment="1" applyProtection="1">
      <alignment horizontal="left" vertical="center" shrinkToFit="1"/>
    </xf>
    <xf numFmtId="176" fontId="3" fillId="6" borderId="8" xfId="0" applyNumberFormat="1" applyFont="1" applyFill="1" applyBorder="1" applyAlignment="1" applyProtection="1">
      <alignment vertical="center" wrapText="1" shrinkToFit="1"/>
    </xf>
    <xf numFmtId="176" fontId="46" fillId="6" borderId="8" xfId="0" applyNumberFormat="1" applyFont="1" applyFill="1" applyBorder="1" applyAlignment="1" applyProtection="1">
      <alignment horizontal="right" vertical="center" wrapText="1" shrinkToFit="1"/>
    </xf>
    <xf numFmtId="176" fontId="3" fillId="6" borderId="52" xfId="0" applyNumberFormat="1" applyFont="1" applyFill="1" applyBorder="1" applyAlignment="1">
      <alignment horizontal="center" vertical="center"/>
    </xf>
    <xf numFmtId="176" fontId="3" fillId="6" borderId="62" xfId="0" applyNumberFormat="1" applyFont="1" applyFill="1" applyBorder="1" applyAlignment="1" applyProtection="1">
      <alignment vertical="center" shrinkToFit="1"/>
      <protection locked="0"/>
    </xf>
    <xf numFmtId="176" fontId="45" fillId="6" borderId="7" xfId="0" applyNumberFormat="1" applyFont="1" applyFill="1" applyBorder="1" applyAlignment="1" applyProtection="1">
      <alignment horizontal="right" vertical="center" wrapText="1" shrinkToFit="1"/>
    </xf>
    <xf numFmtId="176" fontId="3" fillId="6" borderId="8" xfId="0" applyNumberFormat="1" applyFont="1" applyFill="1" applyBorder="1" applyAlignment="1">
      <alignment vertical="center" shrinkToFit="1"/>
    </xf>
    <xf numFmtId="176" fontId="4" fillId="6" borderId="8" xfId="0" applyNumberFormat="1" applyFont="1" applyFill="1" applyBorder="1" applyAlignment="1">
      <alignment vertical="center"/>
    </xf>
    <xf numFmtId="176" fontId="4" fillId="6" borderId="8" xfId="0" applyNumberFormat="1" applyFont="1" applyFill="1" applyBorder="1" applyAlignment="1">
      <alignment horizontal="right" vertical="center"/>
    </xf>
    <xf numFmtId="176" fontId="4" fillId="6" borderId="86" xfId="0" applyNumberFormat="1" applyFont="1" applyFill="1" applyBorder="1" applyAlignment="1">
      <alignment vertical="center"/>
    </xf>
    <xf numFmtId="176" fontId="3" fillId="6" borderId="5" xfId="0" applyNumberFormat="1" applyFont="1" applyFill="1" applyBorder="1" applyAlignment="1">
      <alignment horizontal="left" vertical="center" shrinkToFit="1"/>
    </xf>
    <xf numFmtId="176" fontId="3" fillId="6" borderId="5" xfId="0" applyNumberFormat="1" applyFont="1" applyFill="1" applyBorder="1" applyAlignment="1">
      <alignment horizontal="right" vertical="center" shrinkToFit="1"/>
    </xf>
    <xf numFmtId="176" fontId="3" fillId="6" borderId="84" xfId="0" applyNumberFormat="1" applyFont="1" applyFill="1" applyBorder="1" applyAlignment="1" applyProtection="1">
      <alignment horizontal="center" vertical="center"/>
    </xf>
    <xf numFmtId="176" fontId="3" fillId="6" borderId="79" xfId="1" applyNumberFormat="1" applyFont="1" applyFill="1" applyBorder="1" applyAlignment="1" applyProtection="1">
      <alignment vertical="center"/>
    </xf>
    <xf numFmtId="176" fontId="3" fillId="6" borderId="79" xfId="0" applyNumberFormat="1" applyFont="1" applyFill="1" applyBorder="1" applyAlignment="1" applyProtection="1">
      <alignment horizontal="center" vertical="center"/>
    </xf>
    <xf numFmtId="180" fontId="3" fillId="6" borderId="80" xfId="1" applyNumberFormat="1" applyFont="1" applyFill="1" applyBorder="1" applyAlignment="1" applyProtection="1">
      <alignment vertical="center"/>
    </xf>
    <xf numFmtId="176" fontId="3" fillId="6" borderId="52" xfId="0" applyNumberFormat="1" applyFont="1" applyFill="1" applyBorder="1" applyAlignment="1">
      <alignment horizontal="right" vertical="center" shrinkToFit="1"/>
    </xf>
    <xf numFmtId="176" fontId="3" fillId="6" borderId="8" xfId="0" applyNumberFormat="1" applyFont="1" applyFill="1" applyBorder="1" applyAlignment="1" applyProtection="1">
      <alignment horizontal="center" vertical="center" wrapText="1"/>
    </xf>
    <xf numFmtId="176" fontId="3" fillId="6" borderId="82" xfId="0" applyNumberFormat="1" applyFont="1" applyFill="1" applyBorder="1" applyAlignment="1" applyProtection="1">
      <alignment horizontal="center" vertical="center"/>
    </xf>
    <xf numFmtId="176" fontId="3" fillId="6" borderId="82" xfId="1" applyNumberFormat="1" applyFont="1" applyFill="1" applyBorder="1" applyAlignment="1" applyProtection="1">
      <alignment horizontal="center" vertical="center"/>
    </xf>
    <xf numFmtId="176" fontId="3" fillId="6" borderId="87" xfId="1" applyNumberFormat="1" applyFont="1" applyFill="1" applyBorder="1" applyAlignment="1" applyProtection="1">
      <alignment horizontal="center" vertical="center"/>
    </xf>
    <xf numFmtId="180" fontId="3" fillId="6" borderId="85" xfId="1" applyNumberFormat="1" applyFont="1" applyFill="1" applyBorder="1" applyAlignment="1" applyProtection="1">
      <alignment horizontal="center" vertical="center"/>
    </xf>
    <xf numFmtId="176" fontId="3" fillId="6" borderId="5" xfId="0" applyNumberFormat="1" applyFont="1" applyFill="1" applyBorder="1" applyAlignment="1" applyProtection="1">
      <alignment vertical="center"/>
    </xf>
    <xf numFmtId="176" fontId="3" fillId="6" borderId="8" xfId="1" applyNumberFormat="1" applyFont="1" applyFill="1" applyBorder="1" applyAlignment="1" applyProtection="1">
      <alignment vertical="center" wrapText="1"/>
    </xf>
    <xf numFmtId="176" fontId="3" fillId="6" borderId="5" xfId="1" applyNumberFormat="1" applyFont="1" applyFill="1" applyBorder="1" applyAlignment="1" applyProtection="1">
      <alignment vertical="center" wrapText="1"/>
    </xf>
    <xf numFmtId="176" fontId="3" fillId="6" borderId="62" xfId="0" applyNumberFormat="1" applyFont="1" applyFill="1" applyBorder="1" applyAlignment="1" applyProtection="1">
      <alignment horizontal="right" vertical="center" wrapText="1" shrinkToFit="1"/>
    </xf>
    <xf numFmtId="176" fontId="3" fillId="6" borderId="12" xfId="1" applyNumberFormat="1" applyFont="1" applyFill="1" applyBorder="1" applyAlignment="1" applyProtection="1">
      <alignment vertical="center" wrapText="1"/>
    </xf>
    <xf numFmtId="176" fontId="3" fillId="6" borderId="73" xfId="0" applyNumberFormat="1" applyFont="1" applyFill="1" applyBorder="1" applyAlignment="1" applyProtection="1">
      <alignment horizontal="right" vertical="center" wrapText="1" shrinkToFit="1"/>
    </xf>
    <xf numFmtId="176" fontId="3" fillId="6" borderId="73" xfId="0" applyNumberFormat="1" applyFont="1" applyFill="1" applyBorder="1" applyAlignment="1" applyProtection="1">
      <alignment horizontal="right" vertical="center" shrinkToFit="1"/>
    </xf>
    <xf numFmtId="176" fontId="3" fillId="6" borderId="12" xfId="0" applyNumberFormat="1" applyFont="1" applyFill="1" applyBorder="1" applyAlignment="1">
      <alignment horizontal="center" vertical="center" shrinkToFit="1"/>
    </xf>
    <xf numFmtId="176" fontId="3" fillId="6" borderId="83" xfId="0" applyNumberFormat="1" applyFont="1" applyFill="1" applyBorder="1" applyAlignment="1" applyProtection="1">
      <alignment horizontal="center" vertical="center"/>
    </xf>
    <xf numFmtId="176" fontId="3" fillId="6" borderId="8" xfId="1" applyNumberFormat="1" applyFont="1" applyFill="1" applyBorder="1" applyAlignment="1" applyProtection="1">
      <alignment horizontal="left" vertical="center" wrapText="1"/>
    </xf>
    <xf numFmtId="176" fontId="3" fillId="6" borderId="80" xfId="0" applyNumberFormat="1" applyFont="1" applyFill="1" applyBorder="1" applyAlignment="1" applyProtection="1">
      <alignment horizontal="center" vertical="center"/>
    </xf>
    <xf numFmtId="176" fontId="3" fillId="6" borderId="23" xfId="1" applyNumberFormat="1" applyFont="1" applyFill="1" applyBorder="1" applyAlignment="1" applyProtection="1">
      <alignment horizontal="right" vertical="center" wrapText="1"/>
    </xf>
    <xf numFmtId="180" fontId="3" fillId="6" borderId="82" xfId="1" applyNumberFormat="1" applyFont="1" applyFill="1" applyBorder="1" applyAlignment="1" applyProtection="1">
      <alignment horizontal="center" vertical="center"/>
    </xf>
    <xf numFmtId="176" fontId="3" fillId="6" borderId="80" xfId="1" applyNumberFormat="1" applyFont="1" applyFill="1" applyBorder="1" applyAlignment="1" applyProtection="1">
      <alignment horizontal="left" vertical="center" wrapText="1"/>
    </xf>
    <xf numFmtId="176" fontId="3" fillId="6" borderId="23" xfId="0" applyNumberFormat="1" applyFont="1" applyFill="1" applyBorder="1" applyAlignment="1" applyProtection="1">
      <alignment horizontal="left" vertical="center"/>
    </xf>
    <xf numFmtId="176" fontId="3" fillId="6" borderId="8" xfId="1" applyNumberFormat="1" applyFont="1" applyFill="1" applyBorder="1" applyAlignment="1" applyProtection="1">
      <alignment horizontal="center" vertical="center"/>
    </xf>
    <xf numFmtId="176" fontId="7" fillId="6" borderId="1" xfId="1"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center" vertical="center"/>
    </xf>
    <xf numFmtId="176" fontId="5" fillId="6" borderId="0" xfId="1" applyNumberFormat="1" applyFont="1" applyFill="1" applyBorder="1" applyAlignment="1" applyProtection="1">
      <alignment horizontal="left" vertical="center"/>
    </xf>
    <xf numFmtId="176" fontId="3" fillId="6" borderId="8" xfId="0" applyNumberFormat="1" applyFont="1" applyFill="1" applyBorder="1" applyAlignment="1" applyProtection="1">
      <alignment horizontal="center" vertical="center" shrinkToFit="1"/>
    </xf>
    <xf numFmtId="176" fontId="3" fillId="6" borderId="5" xfId="1" applyNumberFormat="1" applyFont="1" applyFill="1" applyBorder="1" applyAlignment="1" applyProtection="1">
      <alignment horizontal="center" vertical="center"/>
    </xf>
    <xf numFmtId="176" fontId="3" fillId="6" borderId="8" xfId="0" applyNumberFormat="1" applyFont="1" applyFill="1" applyBorder="1" applyAlignment="1">
      <alignment horizontal="center" vertical="center"/>
    </xf>
    <xf numFmtId="176" fontId="7" fillId="6" borderId="2" xfId="1" applyNumberFormat="1" applyFont="1" applyFill="1" applyBorder="1" applyAlignment="1" applyProtection="1">
      <alignment horizontal="center" vertical="center"/>
    </xf>
    <xf numFmtId="176" fontId="7" fillId="6" borderId="5" xfId="1" applyNumberFormat="1" applyFont="1" applyFill="1" applyBorder="1" applyAlignment="1" applyProtection="1">
      <alignment horizontal="center" vertical="center"/>
    </xf>
    <xf numFmtId="176" fontId="3" fillId="6" borderId="74" xfId="0" applyNumberFormat="1" applyFont="1" applyFill="1" applyBorder="1" applyAlignment="1" applyProtection="1">
      <alignment vertical="center" shrinkToFit="1"/>
    </xf>
    <xf numFmtId="0" fontId="39" fillId="0" borderId="0" xfId="0" applyFont="1" applyBorder="1" applyAlignment="1">
      <alignment horizontal="justify" vertical="top"/>
    </xf>
    <xf numFmtId="0" fontId="40" fillId="0" borderId="0" xfId="0" applyFont="1" applyBorder="1" applyAlignment="1">
      <alignment horizontal="justify" vertical="top"/>
    </xf>
    <xf numFmtId="0" fontId="39" fillId="0" borderId="0" xfId="0" applyFont="1" applyBorder="1" applyAlignment="1">
      <alignment horizontal="left" vertical="top"/>
    </xf>
    <xf numFmtId="0" fontId="40" fillId="0" borderId="0" xfId="0" applyFont="1" applyBorder="1" applyAlignment="1">
      <alignment vertical="top"/>
    </xf>
    <xf numFmtId="0" fontId="39" fillId="0" borderId="0" xfId="0" applyFont="1" applyBorder="1" applyAlignment="1">
      <alignment horizontal="justify" vertical="top" wrapText="1"/>
    </xf>
    <xf numFmtId="0" fontId="39" fillId="0" borderId="0" xfId="0" applyFont="1" applyBorder="1" applyAlignment="1">
      <alignment vertical="top"/>
    </xf>
    <xf numFmtId="0" fontId="38" fillId="0" borderId="0" xfId="0" applyFont="1" applyBorder="1" applyAlignment="1" applyProtection="1">
      <alignment horizontal="center" vertical="top"/>
      <protection locked="0"/>
    </xf>
    <xf numFmtId="0" fontId="41" fillId="0" borderId="0" xfId="0" applyFont="1" applyBorder="1" applyAlignment="1">
      <alignment horizontal="justify" vertical="top"/>
    </xf>
    <xf numFmtId="176" fontId="28" fillId="6" borderId="17" xfId="1" applyNumberFormat="1" applyFont="1" applyFill="1" applyBorder="1" applyAlignment="1" applyProtection="1">
      <alignment horizontal="center" vertical="center" shrinkToFit="1"/>
    </xf>
    <xf numFmtId="176" fontId="28" fillId="6" borderId="23" xfId="1" applyNumberFormat="1" applyFont="1" applyFill="1" applyBorder="1" applyAlignment="1" applyProtection="1">
      <alignment horizontal="center" vertical="center" shrinkToFit="1"/>
    </xf>
    <xf numFmtId="0" fontId="34" fillId="6" borderId="0" xfId="0" applyFont="1" applyFill="1" applyAlignment="1">
      <alignment horizontal="center" vertical="center"/>
    </xf>
    <xf numFmtId="176" fontId="28" fillId="6" borderId="8" xfId="1" applyNumberFormat="1" applyFont="1" applyFill="1" applyBorder="1" applyAlignment="1" applyProtection="1">
      <alignment horizontal="center" vertical="center" shrinkToFit="1"/>
    </xf>
    <xf numFmtId="176" fontId="31" fillId="6" borderId="59" xfId="1" applyNumberFormat="1" applyFont="1" applyFill="1" applyBorder="1" applyAlignment="1" applyProtection="1">
      <alignment horizontal="center" vertical="center"/>
    </xf>
    <xf numFmtId="176" fontId="31" fillId="6" borderId="5" xfId="1" applyNumberFormat="1" applyFont="1" applyFill="1" applyBorder="1" applyAlignment="1" applyProtection="1">
      <alignment horizontal="center" vertical="center"/>
    </xf>
    <xf numFmtId="0" fontId="33" fillId="6" borderId="5" xfId="0" applyFont="1" applyFill="1" applyBorder="1" applyAlignment="1" applyProtection="1">
      <alignment horizontal="center" vertical="center"/>
    </xf>
    <xf numFmtId="176" fontId="31" fillId="6" borderId="23" xfId="0" applyNumberFormat="1" applyFont="1" applyFill="1" applyBorder="1" applyAlignment="1">
      <alignment horizontal="center" vertical="center"/>
    </xf>
    <xf numFmtId="176" fontId="31" fillId="6" borderId="52" xfId="0" applyNumberFormat="1" applyFont="1" applyFill="1" applyBorder="1" applyAlignment="1">
      <alignment horizontal="center" vertical="center"/>
    </xf>
    <xf numFmtId="176" fontId="31" fillId="6" borderId="8" xfId="0" applyNumberFormat="1" applyFont="1" applyFill="1" applyBorder="1" applyAlignment="1">
      <alignment horizontal="center" vertical="center"/>
    </xf>
    <xf numFmtId="176" fontId="31" fillId="6" borderId="58" xfId="1" applyNumberFormat="1" applyFont="1" applyFill="1" applyBorder="1" applyAlignment="1" applyProtection="1">
      <alignment horizontal="center" vertical="center"/>
    </xf>
    <xf numFmtId="176" fontId="31" fillId="6" borderId="8" xfId="1" applyNumberFormat="1" applyFont="1" applyFill="1" applyBorder="1" applyAlignment="1" applyProtection="1">
      <alignment horizontal="center" vertical="center"/>
    </xf>
    <xf numFmtId="176" fontId="31" fillId="6" borderId="60" xfId="1" applyNumberFormat="1" applyFont="1" applyFill="1" applyBorder="1" applyAlignment="1" applyProtection="1">
      <alignment horizontal="center" vertical="center"/>
    </xf>
    <xf numFmtId="176" fontId="31" fillId="6" borderId="2" xfId="1" applyNumberFormat="1" applyFont="1" applyFill="1" applyBorder="1" applyAlignment="1" applyProtection="1">
      <alignment horizontal="center" vertical="center"/>
    </xf>
    <xf numFmtId="0" fontId="36" fillId="6" borderId="75" xfId="0" applyFont="1" applyFill="1" applyBorder="1" applyAlignment="1">
      <alignment horizontal="left" vertical="center"/>
    </xf>
    <xf numFmtId="0" fontId="35" fillId="6" borderId="75" xfId="0" applyFont="1" applyFill="1" applyBorder="1" applyAlignment="1">
      <alignment horizontal="right" vertical="center"/>
    </xf>
    <xf numFmtId="176" fontId="31" fillId="6" borderId="55" xfId="0" applyNumberFormat="1" applyFont="1" applyFill="1" applyBorder="1" applyAlignment="1">
      <alignment horizontal="center" vertical="center"/>
    </xf>
    <xf numFmtId="176" fontId="31" fillId="6" borderId="56" xfId="0" applyNumberFormat="1" applyFont="1" applyFill="1" applyBorder="1" applyAlignment="1">
      <alignment horizontal="center" vertical="center"/>
    </xf>
    <xf numFmtId="176" fontId="31" fillId="6" borderId="66" xfId="0" applyNumberFormat="1" applyFont="1" applyFill="1" applyBorder="1" applyAlignment="1">
      <alignment horizontal="center" vertical="center"/>
    </xf>
    <xf numFmtId="176" fontId="31" fillId="6" borderId="57" xfId="0" applyNumberFormat="1" applyFont="1" applyFill="1" applyBorder="1" applyAlignment="1">
      <alignment horizontal="center" vertical="center"/>
    </xf>
    <xf numFmtId="176" fontId="3" fillId="6" borderId="8" xfId="1" applyNumberFormat="1" applyFont="1" applyFill="1" applyBorder="1" applyAlignment="1" applyProtection="1">
      <alignment horizontal="center" vertical="center"/>
    </xf>
    <xf numFmtId="176" fontId="7" fillId="6" borderId="69" xfId="1" applyNumberFormat="1" applyFont="1" applyFill="1" applyBorder="1" applyAlignment="1" applyProtection="1">
      <alignment horizontal="center" vertical="center"/>
    </xf>
    <xf numFmtId="176" fontId="7" fillId="6" borderId="32" xfId="1" applyNumberFormat="1" applyFont="1" applyFill="1" applyBorder="1" applyAlignment="1" applyProtection="1">
      <alignment horizontal="center" vertical="center"/>
    </xf>
    <xf numFmtId="0" fontId="44" fillId="6" borderId="32" xfId="0" applyFont="1" applyFill="1" applyBorder="1" applyAlignment="1" applyProtection="1">
      <alignment horizontal="center" vertical="center"/>
    </xf>
    <xf numFmtId="176" fontId="38" fillId="6" borderId="0" xfId="1" applyNumberFormat="1" applyFont="1" applyFill="1" applyBorder="1" applyAlignment="1" applyProtection="1">
      <alignment horizontal="center" vertical="center"/>
    </xf>
    <xf numFmtId="0" fontId="43" fillId="6" borderId="0" xfId="0" applyFont="1" applyFill="1" applyBorder="1" applyAlignment="1" applyProtection="1">
      <alignment vertical="center"/>
    </xf>
    <xf numFmtId="176" fontId="7" fillId="6" borderId="56" xfId="1" applyNumberFormat="1" applyFont="1" applyFill="1" applyBorder="1" applyAlignment="1" applyProtection="1">
      <alignment horizontal="center" vertical="center"/>
    </xf>
    <xf numFmtId="176" fontId="7" fillId="6" borderId="57" xfId="1" applyNumberFormat="1" applyFont="1" applyFill="1" applyBorder="1" applyAlignment="1" applyProtection="1">
      <alignment horizontal="center" vertical="center"/>
    </xf>
    <xf numFmtId="176" fontId="7" fillId="6" borderId="67" xfId="1" applyNumberFormat="1" applyFont="1" applyFill="1" applyBorder="1" applyAlignment="1" applyProtection="1">
      <alignment horizontal="center" vertical="center"/>
    </xf>
    <xf numFmtId="176" fontId="7" fillId="6" borderId="66" xfId="1" applyNumberFormat="1" applyFont="1" applyFill="1" applyBorder="1" applyAlignment="1" applyProtection="1">
      <alignment horizontal="center" vertical="center"/>
    </xf>
    <xf numFmtId="176" fontId="7" fillId="6" borderId="68" xfId="1" applyNumberFormat="1" applyFont="1" applyFill="1" applyBorder="1" applyAlignment="1" applyProtection="1">
      <alignment horizontal="center" vertical="center"/>
    </xf>
    <xf numFmtId="176" fontId="7" fillId="6" borderId="1" xfId="1"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center" vertical="center"/>
    </xf>
    <xf numFmtId="176" fontId="3" fillId="6" borderId="23" xfId="0" applyNumberFormat="1" applyFont="1" applyFill="1" applyBorder="1" applyAlignment="1" applyProtection="1">
      <alignment horizontal="center" vertical="center"/>
    </xf>
    <xf numFmtId="176" fontId="5" fillId="6" borderId="0" xfId="1" applyNumberFormat="1" applyFont="1" applyFill="1" applyBorder="1" applyAlignment="1" applyProtection="1">
      <alignment horizontal="left" vertical="center"/>
    </xf>
    <xf numFmtId="176" fontId="4" fillId="6" borderId="75" xfId="1" applyNumberFormat="1" applyFont="1" applyFill="1" applyBorder="1" applyAlignment="1" applyProtection="1">
      <alignment horizontal="right" vertical="center"/>
    </xf>
    <xf numFmtId="176" fontId="3" fillId="6" borderId="17" xfId="1" applyNumberFormat="1" applyFont="1" applyFill="1" applyBorder="1" applyAlignment="1" applyProtection="1">
      <alignment horizontal="center" vertical="center" shrinkToFit="1"/>
    </xf>
    <xf numFmtId="176" fontId="3" fillId="6" borderId="23" xfId="1" applyNumberFormat="1" applyFont="1" applyFill="1" applyBorder="1" applyAlignment="1" applyProtection="1">
      <alignment horizontal="center" vertical="center" shrinkToFit="1"/>
    </xf>
    <xf numFmtId="176" fontId="3" fillId="6" borderId="8" xfId="0" applyNumberFormat="1" applyFont="1" applyFill="1" applyBorder="1" applyAlignment="1" applyProtection="1">
      <alignment horizontal="center" vertical="center" shrinkToFit="1"/>
    </xf>
    <xf numFmtId="176" fontId="3" fillId="6" borderId="5" xfId="0" applyNumberFormat="1" applyFont="1" applyFill="1" applyBorder="1" applyAlignment="1" applyProtection="1">
      <alignment horizontal="center" vertical="center" shrinkToFit="1"/>
    </xf>
    <xf numFmtId="176" fontId="3" fillId="6" borderId="17" xfId="1" applyNumberFormat="1" applyFont="1" applyFill="1" applyBorder="1" applyAlignment="1" applyProtection="1">
      <alignment horizontal="center" vertical="center" wrapText="1"/>
    </xf>
    <xf numFmtId="176" fontId="3" fillId="6" borderId="23" xfId="1" applyNumberFormat="1" applyFont="1" applyFill="1" applyBorder="1" applyAlignment="1" applyProtection="1">
      <alignment horizontal="center" vertical="center" wrapText="1"/>
    </xf>
    <xf numFmtId="176" fontId="3" fillId="6" borderId="17" xfId="0" applyNumberFormat="1" applyFont="1" applyFill="1" applyBorder="1" applyAlignment="1" applyProtection="1">
      <alignment horizontal="center" vertical="center"/>
    </xf>
    <xf numFmtId="176" fontId="3" fillId="6" borderId="5" xfId="1" applyNumberFormat="1" applyFont="1" applyFill="1" applyBorder="1" applyAlignment="1" applyProtection="1">
      <alignment horizontal="center" vertical="center"/>
    </xf>
    <xf numFmtId="176" fontId="3" fillId="6" borderId="8" xfId="0" applyNumberFormat="1" applyFont="1" applyFill="1" applyBorder="1" applyAlignment="1">
      <alignment horizontal="center" vertical="center"/>
    </xf>
    <xf numFmtId="176" fontId="7" fillId="6" borderId="55" xfId="1" applyNumberFormat="1" applyFont="1" applyFill="1" applyBorder="1" applyAlignment="1" applyProtection="1">
      <alignment horizontal="center" vertical="center"/>
    </xf>
    <xf numFmtId="176" fontId="7" fillId="6" borderId="60" xfId="1" applyNumberFormat="1" applyFont="1" applyFill="1" applyBorder="1" applyAlignment="1" applyProtection="1">
      <alignment horizontal="center" vertical="center"/>
    </xf>
    <xf numFmtId="176" fontId="7" fillId="6" borderId="2" xfId="1" applyNumberFormat="1" applyFont="1" applyFill="1" applyBorder="1" applyAlignment="1" applyProtection="1">
      <alignment horizontal="center" vertical="center"/>
    </xf>
    <xf numFmtId="176" fontId="7" fillId="6" borderId="59" xfId="1" applyNumberFormat="1" applyFont="1" applyFill="1" applyBorder="1" applyAlignment="1" applyProtection="1">
      <alignment horizontal="center" vertical="center"/>
    </xf>
    <xf numFmtId="176" fontId="7" fillId="6" borderId="5" xfId="1" applyNumberFormat="1" applyFont="1" applyFill="1" applyBorder="1" applyAlignment="1" applyProtection="1">
      <alignment horizontal="center" vertical="center"/>
    </xf>
    <xf numFmtId="0" fontId="44" fillId="6" borderId="5" xfId="0" applyFont="1" applyFill="1" applyBorder="1" applyAlignment="1" applyProtection="1">
      <alignment horizontal="center" vertical="center"/>
    </xf>
    <xf numFmtId="0" fontId="44" fillId="6" borderId="8" xfId="0" applyFont="1" applyFill="1" applyBorder="1" applyAlignment="1" applyProtection="1">
      <alignment horizontal="center" vertical="center"/>
    </xf>
    <xf numFmtId="176" fontId="5" fillId="0" borderId="49" xfId="0" applyNumberFormat="1" applyFont="1" applyFill="1" applyBorder="1" applyAlignment="1">
      <alignment horizontal="center" vertical="center"/>
    </xf>
    <xf numFmtId="176" fontId="5" fillId="0" borderId="40"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7" fillId="3" borderId="17" xfId="0" applyNumberFormat="1" applyFont="1" applyFill="1" applyBorder="1" applyAlignment="1">
      <alignment horizontal="center" vertical="center"/>
    </xf>
    <xf numFmtId="176" fontId="7" fillId="3" borderId="23" xfId="0" applyNumberFormat="1" applyFont="1" applyFill="1" applyBorder="1" applyAlignment="1">
      <alignment horizontal="center" vertical="center"/>
    </xf>
    <xf numFmtId="176" fontId="7" fillId="2" borderId="17" xfId="0" applyNumberFormat="1" applyFont="1" applyFill="1" applyBorder="1" applyAlignment="1">
      <alignment horizontal="center" vertical="center"/>
    </xf>
    <xf numFmtId="0" fontId="16" fillId="2" borderId="23" xfId="0" applyFont="1" applyFill="1" applyBorder="1" applyAlignment="1">
      <alignment horizontal="center" vertical="center"/>
    </xf>
    <xf numFmtId="0" fontId="16" fillId="3" borderId="23" xfId="0" applyFont="1" applyFill="1" applyBorder="1" applyAlignment="1">
      <alignment horizontal="center" vertical="center"/>
    </xf>
    <xf numFmtId="0" fontId="12" fillId="0" borderId="0" xfId="0" applyFont="1" applyAlignment="1">
      <alignment horizontal="center" vertical="center"/>
    </xf>
    <xf numFmtId="0" fontId="6" fillId="0" borderId="36" xfId="0" applyFont="1" applyBorder="1" applyAlignment="1">
      <alignment horizontal="right" vertical="center"/>
    </xf>
    <xf numFmtId="176" fontId="5" fillId="0" borderId="45" xfId="0" applyNumberFormat="1" applyFont="1" applyBorder="1" applyAlignment="1">
      <alignment horizontal="center" vertical="center"/>
    </xf>
    <xf numFmtId="0" fontId="14"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1"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176" fontId="5" fillId="0" borderId="43" xfId="0" applyNumberFormat="1" applyFont="1" applyFill="1" applyBorder="1" applyAlignment="1">
      <alignment horizontal="center" vertical="center"/>
    </xf>
    <xf numFmtId="0" fontId="0" fillId="0" borderId="44" xfId="0" applyFill="1" applyBorder="1" applyAlignment="1">
      <alignment horizontal="center" vertical="center"/>
    </xf>
    <xf numFmtId="0" fontId="0" fillId="0" borderId="31" xfId="0" applyFill="1" applyBorder="1" applyAlignment="1">
      <alignment horizontal="center" vertical="center"/>
    </xf>
    <xf numFmtId="176" fontId="5" fillId="0" borderId="48" xfId="0" applyNumberFormat="1" applyFont="1" applyFill="1" applyBorder="1" applyAlignment="1">
      <alignment horizontal="center" vertical="center"/>
    </xf>
    <xf numFmtId="0" fontId="0" fillId="0" borderId="37" xfId="0" applyFill="1" applyBorder="1" applyAlignment="1">
      <alignment horizontal="center" vertical="center"/>
    </xf>
    <xf numFmtId="0" fontId="0" fillId="0" borderId="23" xfId="0" applyFill="1" applyBorder="1" applyAlignment="1">
      <alignment horizontal="center" vertical="center"/>
    </xf>
    <xf numFmtId="176" fontId="45" fillId="6" borderId="8" xfId="0" applyNumberFormat="1" applyFont="1" applyFill="1" applyBorder="1" applyAlignment="1" applyProtection="1">
      <alignment horizontal="right" vertical="center" shrinkToFit="1"/>
    </xf>
  </cellXfs>
  <cellStyles count="4">
    <cellStyle name="쉼표 [0]" xfId="1" builtinId="6"/>
    <cellStyle name="쉼표 [0] 2" xfId="2"/>
    <cellStyle name="쉼표 [0] 2 2" xfId="3"/>
    <cellStyle name="표준" xfId="0" builtinId="0"/>
  </cellStyles>
  <dxfs count="0"/>
  <tableStyles count="0" defaultTableStyle="TableStyleMedium9" defaultPivotStyle="PivotStyleLight16"/>
  <colors>
    <mruColors>
      <color rgb="FFCC99FF"/>
      <color rgb="FFCCFFCC"/>
      <color rgb="FFCCFF99"/>
      <color rgb="FF0000FF"/>
      <color rgb="FF9900CC"/>
      <color rgb="FF000099"/>
      <color rgb="FF99FF99"/>
      <color rgb="FF05470B"/>
      <color rgb="FF004C22"/>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view="pageBreakPreview" zoomScaleNormal="100" zoomScaleSheetLayoutView="100" workbookViewId="0">
      <selection activeCell="I31" sqref="I31"/>
    </sheetView>
  </sheetViews>
  <sheetFormatPr defaultRowHeight="14.25" x14ac:dyDescent="0.15"/>
  <cols>
    <col min="1" max="1" width="6.88671875" style="193" bestFit="1" customWidth="1"/>
    <col min="2" max="2" width="15.77734375" style="193" customWidth="1"/>
    <col min="3" max="3" width="18.77734375" style="193" customWidth="1"/>
    <col min="4" max="4" width="7.77734375" style="193" customWidth="1"/>
    <col min="5" max="6" width="15.77734375" style="193" customWidth="1"/>
    <col min="7" max="7" width="7.77734375" style="193" customWidth="1"/>
    <col min="8" max="16384" width="8.88671875" style="193"/>
  </cols>
  <sheetData>
    <row r="1" spans="1:14" ht="50.1" customHeight="1" x14ac:dyDescent="0.15">
      <c r="A1" s="446" t="str">
        <f>'세입 내역'!A1:M1</f>
        <v>2018년 연제시니어클럽 결산 세입세출예산서</v>
      </c>
      <c r="B1" s="446"/>
      <c r="C1" s="446"/>
      <c r="D1" s="446"/>
      <c r="E1" s="446"/>
      <c r="F1" s="446"/>
      <c r="G1" s="446"/>
      <c r="H1" s="192"/>
      <c r="I1" s="192"/>
      <c r="J1" s="192"/>
      <c r="K1" s="192"/>
      <c r="L1" s="192"/>
      <c r="M1" s="192"/>
      <c r="N1" s="192"/>
    </row>
    <row r="2" spans="1:14" ht="21.95" customHeight="1" x14ac:dyDescent="0.15">
      <c r="A2" s="192"/>
      <c r="B2" s="192"/>
      <c r="C2" s="192"/>
      <c r="D2" s="192"/>
      <c r="E2" s="192"/>
      <c r="F2" s="192"/>
      <c r="G2" s="192"/>
      <c r="H2" s="194"/>
      <c r="I2" s="192"/>
      <c r="J2" s="192"/>
      <c r="K2" s="192"/>
      <c r="L2" s="192"/>
      <c r="M2" s="192"/>
      <c r="N2" s="192"/>
    </row>
    <row r="3" spans="1:14" ht="44.1" customHeight="1" x14ac:dyDescent="0.15">
      <c r="A3" s="192" t="s">
        <v>262</v>
      </c>
      <c r="B3" s="440" t="str">
        <f>"(예산의 규모) 연제시니어클럽 2018년도 연간 예산에 따른 세입·세출 예산 총액은 "&amp;TEXT(총괄표!H6, "#,##0")&amp;"원으로 한다."</f>
        <v>(예산의 규모) 연제시니어클럽 2018년도 연간 예산에 따른 세입·세출 예산 총액은 2,208,072,856원으로 한다.</v>
      </c>
      <c r="C3" s="441"/>
      <c r="D3" s="447"/>
      <c r="E3" s="441"/>
      <c r="F3" s="441"/>
      <c r="G3" s="441"/>
      <c r="H3" s="195"/>
      <c r="I3" s="196"/>
      <c r="J3" s="192"/>
      <c r="K3" s="192"/>
      <c r="L3" s="192"/>
      <c r="M3" s="192"/>
      <c r="N3" s="192"/>
    </row>
    <row r="4" spans="1:14" ht="21.95" customHeight="1" x14ac:dyDescent="0.15">
      <c r="A4" s="192"/>
      <c r="B4" s="192"/>
      <c r="C4" s="192"/>
      <c r="D4" s="192"/>
      <c r="E4" s="192"/>
      <c r="F4" s="192"/>
      <c r="G4" s="192"/>
      <c r="H4" s="192"/>
      <c r="I4" s="192"/>
      <c r="J4" s="192"/>
      <c r="K4" s="192"/>
      <c r="L4" s="192"/>
      <c r="M4" s="192"/>
      <c r="N4" s="192"/>
    </row>
    <row r="5" spans="1:14" ht="21.95" customHeight="1" x14ac:dyDescent="0.15">
      <c r="A5" s="192" t="s">
        <v>263</v>
      </c>
      <c r="B5" s="445" t="s">
        <v>264</v>
      </c>
      <c r="C5" s="445"/>
      <c r="D5" s="445"/>
      <c r="E5" s="445"/>
      <c r="F5" s="445"/>
      <c r="G5" s="445"/>
      <c r="H5" s="192"/>
      <c r="I5" s="192"/>
      <c r="J5" s="192"/>
      <c r="K5" s="192"/>
      <c r="L5" s="192"/>
      <c r="M5" s="192"/>
      <c r="N5" s="192"/>
    </row>
    <row r="6" spans="1:14" ht="21.95" customHeight="1" x14ac:dyDescent="0.15">
      <c r="A6" s="192"/>
      <c r="B6" s="192"/>
      <c r="C6" s="192"/>
      <c r="D6" s="192"/>
      <c r="E6" s="192"/>
      <c r="F6" s="192"/>
      <c r="G6" s="192"/>
      <c r="H6" s="192"/>
      <c r="I6" s="192"/>
      <c r="J6" s="192"/>
      <c r="K6" s="192"/>
      <c r="L6" s="192"/>
      <c r="M6" s="192"/>
      <c r="N6" s="192"/>
    </row>
    <row r="7" spans="1:14" ht="21.95" customHeight="1" x14ac:dyDescent="0.15">
      <c r="A7" s="192"/>
      <c r="B7" s="445" t="s">
        <v>265</v>
      </c>
      <c r="C7" s="445"/>
      <c r="D7" s="445"/>
      <c r="E7" s="445"/>
      <c r="F7" s="445"/>
      <c r="G7" s="445"/>
      <c r="H7" s="192"/>
      <c r="I7" s="192"/>
      <c r="J7" s="192"/>
      <c r="K7" s="192"/>
      <c r="L7" s="192"/>
      <c r="M7" s="192"/>
      <c r="N7" s="192"/>
    </row>
    <row r="8" spans="1:14" ht="21.95" customHeight="1" x14ac:dyDescent="0.15">
      <c r="A8" s="192"/>
      <c r="B8" s="192" t="s">
        <v>266</v>
      </c>
      <c r="C8" s="197">
        <f>총괄표!H7</f>
        <v>284788025</v>
      </c>
      <c r="D8" s="192" t="s">
        <v>267</v>
      </c>
      <c r="E8" s="192" t="s">
        <v>268</v>
      </c>
      <c r="F8" s="197">
        <f>총괄표!H23</f>
        <v>0</v>
      </c>
      <c r="G8" s="192" t="s">
        <v>269</v>
      </c>
      <c r="H8" s="192"/>
      <c r="I8" s="192"/>
      <c r="J8" s="192"/>
      <c r="K8" s="192"/>
      <c r="L8" s="192"/>
      <c r="M8" s="192"/>
      <c r="N8" s="192"/>
    </row>
    <row r="9" spans="1:14" ht="21.95" customHeight="1" x14ac:dyDescent="0.15">
      <c r="A9" s="192"/>
      <c r="B9" s="192" t="s">
        <v>270</v>
      </c>
      <c r="C9" s="197">
        <f>총괄표!H14</f>
        <v>10830180</v>
      </c>
      <c r="D9" s="192" t="s">
        <v>271</v>
      </c>
      <c r="E9" s="192" t="s">
        <v>272</v>
      </c>
      <c r="F9" s="197">
        <f>총괄표!H26</f>
        <v>1500000</v>
      </c>
      <c r="G9" s="192" t="s">
        <v>267</v>
      </c>
      <c r="H9" s="192"/>
      <c r="J9" s="192"/>
      <c r="K9" s="192"/>
      <c r="L9" s="192"/>
      <c r="M9" s="192"/>
      <c r="N9" s="192"/>
    </row>
    <row r="10" spans="1:14" ht="21.95" customHeight="1" x14ac:dyDescent="0.15">
      <c r="A10" s="192"/>
      <c r="B10" s="192" t="s">
        <v>273</v>
      </c>
      <c r="C10" s="198">
        <f>총괄표!H15</f>
        <v>1759822000</v>
      </c>
      <c r="D10" s="192" t="s">
        <v>271</v>
      </c>
      <c r="E10" s="192" t="s">
        <v>274</v>
      </c>
      <c r="F10" s="197">
        <f>총괄표!H29</f>
        <v>118144343</v>
      </c>
      <c r="G10" s="192" t="s">
        <v>271</v>
      </c>
      <c r="H10" s="192"/>
      <c r="I10" s="192"/>
      <c r="J10" s="192"/>
      <c r="K10" s="192"/>
      <c r="L10" s="192"/>
      <c r="M10" s="192"/>
      <c r="N10" s="192"/>
    </row>
    <row r="11" spans="1:14" ht="21.95" customHeight="1" x14ac:dyDescent="0.15">
      <c r="A11" s="192"/>
      <c r="B11" s="192" t="s">
        <v>275</v>
      </c>
      <c r="C11" s="197">
        <f>총괄표!H20</f>
        <v>22200000</v>
      </c>
      <c r="D11" s="192" t="s">
        <v>271</v>
      </c>
      <c r="E11" s="192" t="s">
        <v>276</v>
      </c>
      <c r="F11" s="197">
        <f>총괄표!H34</f>
        <v>10788308</v>
      </c>
      <c r="G11" s="192" t="s">
        <v>271</v>
      </c>
      <c r="H11" s="192"/>
      <c r="I11" s="192"/>
      <c r="J11" s="192"/>
      <c r="K11" s="192"/>
      <c r="L11" s="192"/>
      <c r="M11" s="192"/>
      <c r="N11" s="192"/>
    </row>
    <row r="12" spans="1:14" ht="21.95" customHeight="1" x14ac:dyDescent="0.15">
      <c r="A12" s="192"/>
      <c r="B12" s="192"/>
      <c r="C12" s="192"/>
      <c r="D12" s="192"/>
      <c r="E12" s="192"/>
      <c r="F12" s="192"/>
      <c r="G12" s="192"/>
      <c r="H12" s="192"/>
      <c r="I12" s="192"/>
      <c r="J12" s="192"/>
      <c r="K12" s="192"/>
      <c r="L12" s="192"/>
      <c r="M12" s="192"/>
      <c r="N12" s="192"/>
    </row>
    <row r="13" spans="1:14" ht="21.95" customHeight="1" x14ac:dyDescent="0.15">
      <c r="A13" s="192"/>
      <c r="B13" s="445" t="s">
        <v>277</v>
      </c>
      <c r="C13" s="445"/>
      <c r="D13" s="445"/>
      <c r="E13" s="445"/>
      <c r="F13" s="445"/>
      <c r="G13" s="445"/>
      <c r="H13" s="192"/>
      <c r="I13" s="192"/>
      <c r="J13" s="192"/>
      <c r="K13" s="192"/>
      <c r="L13" s="192"/>
      <c r="M13" s="192"/>
      <c r="N13" s="192"/>
    </row>
    <row r="14" spans="1:14" ht="21.95" customHeight="1" x14ac:dyDescent="0.15">
      <c r="A14" s="192"/>
      <c r="B14" s="192" t="s">
        <v>278</v>
      </c>
      <c r="C14" s="197">
        <f>총괄표!R7</f>
        <v>276432760</v>
      </c>
      <c r="D14" s="192" t="s">
        <v>279</v>
      </c>
      <c r="E14" s="192" t="s">
        <v>280</v>
      </c>
      <c r="F14" s="197">
        <f>총괄표!R49</f>
        <v>0</v>
      </c>
      <c r="G14" s="192" t="s">
        <v>271</v>
      </c>
      <c r="H14" s="192"/>
      <c r="I14" s="192"/>
      <c r="J14" s="192"/>
      <c r="K14" s="192"/>
      <c r="L14" s="192"/>
      <c r="M14" s="192"/>
      <c r="N14" s="192"/>
    </row>
    <row r="15" spans="1:14" ht="21.95" customHeight="1" x14ac:dyDescent="0.15">
      <c r="A15" s="192"/>
      <c r="B15" s="192" t="s">
        <v>281</v>
      </c>
      <c r="C15" s="198">
        <f>총괄표!R27</f>
        <v>2090000</v>
      </c>
      <c r="D15" s="192" t="s">
        <v>267</v>
      </c>
      <c r="E15" s="192" t="s">
        <v>282</v>
      </c>
      <c r="F15" s="197">
        <f>총괄표!R52</f>
        <v>0</v>
      </c>
      <c r="G15" s="192" t="s">
        <v>271</v>
      </c>
      <c r="H15" s="192"/>
      <c r="I15" s="192"/>
      <c r="J15" s="192"/>
      <c r="K15" s="192"/>
      <c r="L15" s="192"/>
      <c r="M15" s="192"/>
      <c r="N15" s="192"/>
    </row>
    <row r="16" spans="1:14" ht="21.95" customHeight="1" x14ac:dyDescent="0.15">
      <c r="A16" s="192"/>
      <c r="B16" s="192" t="s">
        <v>283</v>
      </c>
      <c r="C16" s="197">
        <f>총괄표!R31</f>
        <v>1791016456</v>
      </c>
      <c r="D16" s="192" t="s">
        <v>271</v>
      </c>
      <c r="E16" s="199" t="s">
        <v>284</v>
      </c>
      <c r="F16" s="197">
        <f>총괄표!R53</f>
        <v>137576640</v>
      </c>
      <c r="G16" s="192" t="s">
        <v>271</v>
      </c>
      <c r="H16" s="192"/>
      <c r="I16" s="192"/>
      <c r="J16" s="192"/>
      <c r="K16" s="192"/>
      <c r="L16" s="192"/>
      <c r="M16" s="192"/>
      <c r="N16" s="192"/>
    </row>
    <row r="17" spans="1:14" ht="21.95" customHeight="1" x14ac:dyDescent="0.15">
      <c r="A17" s="192"/>
      <c r="B17" s="192" t="s">
        <v>285</v>
      </c>
      <c r="C17" s="197">
        <f>총괄표!R48</f>
        <v>957000</v>
      </c>
      <c r="D17" s="192" t="s">
        <v>279</v>
      </c>
      <c r="E17" s="192"/>
      <c r="F17" s="197"/>
      <c r="G17" s="192"/>
      <c r="H17" s="192"/>
      <c r="I17" s="192"/>
      <c r="J17" s="192"/>
      <c r="K17" s="192"/>
      <c r="L17" s="192"/>
      <c r="M17" s="192"/>
      <c r="N17" s="192"/>
    </row>
    <row r="18" spans="1:14" ht="21.95" customHeight="1" x14ac:dyDescent="0.15">
      <c r="A18" s="192"/>
      <c r="B18" s="192"/>
      <c r="C18" s="192"/>
      <c r="D18" s="192"/>
      <c r="E18" s="192"/>
      <c r="F18" s="192"/>
      <c r="G18" s="192"/>
      <c r="H18" s="192"/>
      <c r="I18" s="192"/>
      <c r="J18" s="192"/>
      <c r="K18" s="192"/>
      <c r="L18" s="192"/>
      <c r="M18" s="192"/>
      <c r="N18" s="192"/>
    </row>
    <row r="19" spans="1:14" ht="33.75" customHeight="1" x14ac:dyDescent="0.15">
      <c r="A19" s="192" t="s">
        <v>286</v>
      </c>
      <c r="B19" s="440" t="s">
        <v>287</v>
      </c>
      <c r="C19" s="441"/>
      <c r="D19" s="441"/>
      <c r="E19" s="441"/>
      <c r="F19" s="441"/>
      <c r="G19" s="441"/>
      <c r="H19" s="192"/>
      <c r="I19" s="192"/>
      <c r="J19" s="192"/>
      <c r="K19" s="192"/>
      <c r="L19" s="192"/>
      <c r="M19" s="192"/>
      <c r="N19" s="192"/>
    </row>
    <row r="20" spans="1:14" ht="21.95" customHeight="1" x14ac:dyDescent="0.15">
      <c r="A20" s="192"/>
      <c r="B20" s="192"/>
      <c r="C20" s="200"/>
      <c r="D20" s="200"/>
      <c r="E20" s="200"/>
      <c r="F20" s="200"/>
      <c r="G20" s="200"/>
      <c r="H20" s="192"/>
      <c r="I20" s="192"/>
      <c r="J20" s="192"/>
      <c r="K20" s="192"/>
      <c r="L20" s="192"/>
      <c r="M20" s="192"/>
      <c r="N20" s="192"/>
    </row>
    <row r="21" spans="1:14" ht="34.5" customHeight="1" x14ac:dyDescent="0.15">
      <c r="A21" s="192" t="s">
        <v>288</v>
      </c>
      <c r="B21" s="440" t="s">
        <v>289</v>
      </c>
      <c r="C21" s="441"/>
      <c r="D21" s="441"/>
      <c r="E21" s="441"/>
      <c r="F21" s="441"/>
      <c r="G21" s="441"/>
      <c r="H21" s="192"/>
      <c r="I21" s="192"/>
      <c r="J21" s="192"/>
      <c r="K21" s="192"/>
      <c r="L21" s="192"/>
      <c r="M21" s="192"/>
      <c r="N21" s="192"/>
    </row>
    <row r="22" spans="1:14" ht="21.95" customHeight="1" x14ac:dyDescent="0.15">
      <c r="A22" s="192"/>
      <c r="B22" s="192"/>
      <c r="C22" s="200"/>
      <c r="D22" s="200"/>
      <c r="E22" s="200"/>
      <c r="F22" s="200"/>
      <c r="G22" s="200"/>
      <c r="H22" s="192"/>
      <c r="I22" s="192"/>
      <c r="J22" s="192"/>
      <c r="K22" s="192"/>
      <c r="L22" s="192"/>
      <c r="M22" s="192"/>
      <c r="N22" s="192"/>
    </row>
    <row r="23" spans="1:14" ht="22.5" customHeight="1" x14ac:dyDescent="0.15">
      <c r="A23" s="192" t="s">
        <v>290</v>
      </c>
      <c r="B23" s="442" t="s">
        <v>291</v>
      </c>
      <c r="C23" s="443"/>
      <c r="D23" s="443"/>
      <c r="E23" s="443"/>
      <c r="F23" s="443"/>
      <c r="G23" s="443"/>
      <c r="H23" s="192"/>
      <c r="I23" s="192"/>
      <c r="J23" s="192"/>
      <c r="K23" s="192"/>
      <c r="L23" s="192"/>
      <c r="M23" s="192"/>
      <c r="N23" s="192"/>
    </row>
    <row r="24" spans="1:14" ht="10.5" customHeight="1" x14ac:dyDescent="0.15">
      <c r="A24" s="192"/>
      <c r="B24" s="201"/>
      <c r="C24" s="202"/>
      <c r="D24" s="202"/>
      <c r="E24" s="202"/>
      <c r="F24" s="202"/>
      <c r="G24" s="202"/>
      <c r="H24" s="192"/>
      <c r="I24" s="192"/>
      <c r="J24" s="192"/>
      <c r="K24" s="192"/>
      <c r="L24" s="192"/>
      <c r="M24" s="192"/>
      <c r="N24" s="192"/>
    </row>
    <row r="25" spans="1:14" ht="21.95" customHeight="1" x14ac:dyDescent="0.15">
      <c r="A25" s="192"/>
      <c r="B25" s="444" t="s">
        <v>292</v>
      </c>
      <c r="C25" s="444"/>
      <c r="D25" s="444"/>
      <c r="E25" s="444"/>
      <c r="F25" s="444"/>
      <c r="G25" s="444"/>
      <c r="H25" s="192"/>
      <c r="I25" s="192"/>
      <c r="J25" s="192"/>
      <c r="K25" s="192"/>
      <c r="L25" s="192"/>
      <c r="M25" s="192"/>
      <c r="N25" s="192"/>
    </row>
    <row r="26" spans="1:14" ht="21.95" customHeight="1" x14ac:dyDescent="0.15">
      <c r="A26" s="192"/>
      <c r="B26" s="444" t="s">
        <v>293</v>
      </c>
      <c r="C26" s="444"/>
      <c r="D26" s="444"/>
      <c r="E26" s="444"/>
      <c r="F26" s="444"/>
      <c r="G26" s="444"/>
      <c r="H26" s="192"/>
      <c r="I26" s="192"/>
      <c r="J26" s="192"/>
      <c r="K26" s="192"/>
      <c r="L26" s="192"/>
      <c r="M26" s="192"/>
      <c r="N26" s="192"/>
    </row>
    <row r="27" spans="1:14" ht="21.95" customHeight="1" x14ac:dyDescent="0.15">
      <c r="A27" s="192"/>
      <c r="B27" s="444" t="s">
        <v>294</v>
      </c>
      <c r="C27" s="444"/>
      <c r="D27" s="444"/>
      <c r="E27" s="444"/>
      <c r="F27" s="444"/>
      <c r="G27" s="444"/>
      <c r="H27" s="192"/>
      <c r="I27" s="192"/>
      <c r="J27" s="192"/>
      <c r="K27" s="192"/>
      <c r="L27" s="192"/>
      <c r="M27" s="192"/>
      <c r="N27" s="192"/>
    </row>
    <row r="28" spans="1:14" ht="21.95" customHeight="1" x14ac:dyDescent="0.15">
      <c r="A28" s="192"/>
      <c r="B28" s="445"/>
      <c r="C28" s="445"/>
      <c r="D28" s="445"/>
      <c r="E28" s="445"/>
      <c r="F28" s="445"/>
      <c r="G28" s="445"/>
      <c r="H28" s="192"/>
      <c r="I28" s="192"/>
      <c r="J28" s="192"/>
      <c r="K28" s="192"/>
      <c r="L28" s="192"/>
      <c r="M28" s="192"/>
      <c r="N28" s="192"/>
    </row>
    <row r="29" spans="1:14" ht="35.25" customHeight="1" x14ac:dyDescent="0.15">
      <c r="A29" s="192" t="s">
        <v>295</v>
      </c>
      <c r="B29" s="440" t="s">
        <v>296</v>
      </c>
      <c r="C29" s="441"/>
      <c r="D29" s="441"/>
      <c r="E29" s="441"/>
      <c r="F29" s="441"/>
      <c r="G29" s="441"/>
      <c r="H29" s="192"/>
      <c r="I29" s="192"/>
      <c r="J29" s="192"/>
      <c r="K29" s="192"/>
      <c r="L29" s="192"/>
      <c r="M29" s="192"/>
      <c r="N29" s="192"/>
    </row>
    <row r="30" spans="1:14" x14ac:dyDescent="0.15">
      <c r="A30" s="192"/>
      <c r="B30" s="192"/>
      <c r="C30" s="192"/>
      <c r="D30" s="192"/>
      <c r="E30" s="192"/>
      <c r="F30" s="192"/>
      <c r="G30" s="192"/>
      <c r="H30" s="192"/>
      <c r="I30" s="192"/>
      <c r="J30" s="192"/>
      <c r="K30" s="192"/>
      <c r="L30" s="192"/>
      <c r="M30" s="192"/>
      <c r="N30" s="192"/>
    </row>
    <row r="31" spans="1:14" x14ac:dyDescent="0.15">
      <c r="A31" s="192"/>
      <c r="B31" s="192"/>
      <c r="C31" s="192"/>
      <c r="D31" s="192"/>
      <c r="E31" s="192"/>
      <c r="F31" s="192"/>
      <c r="G31" s="192"/>
      <c r="H31" s="192"/>
      <c r="I31" s="192"/>
      <c r="J31" s="192"/>
      <c r="K31" s="192"/>
      <c r="L31" s="192"/>
      <c r="M31" s="192"/>
      <c r="N31" s="192"/>
    </row>
    <row r="32" spans="1:14" x14ac:dyDescent="0.15">
      <c r="A32" s="192"/>
      <c r="B32" s="192"/>
      <c r="C32" s="192"/>
      <c r="D32" s="192"/>
      <c r="E32" s="192"/>
      <c r="F32" s="192"/>
      <c r="G32" s="192"/>
      <c r="H32" s="192"/>
      <c r="I32" s="192"/>
      <c r="J32" s="192"/>
      <c r="K32" s="192"/>
      <c r="L32" s="192"/>
      <c r="M32" s="192"/>
      <c r="N32" s="192"/>
    </row>
    <row r="33" spans="1:14" x14ac:dyDescent="0.15">
      <c r="A33" s="192"/>
      <c r="B33" s="192"/>
      <c r="C33" s="192"/>
      <c r="D33" s="192"/>
      <c r="E33" s="192"/>
      <c r="F33" s="192"/>
      <c r="G33" s="192"/>
      <c r="H33" s="192"/>
      <c r="I33" s="192"/>
      <c r="J33" s="192"/>
      <c r="K33" s="192"/>
      <c r="L33" s="192"/>
      <c r="M33" s="192"/>
      <c r="N33" s="192"/>
    </row>
    <row r="34" spans="1:14" x14ac:dyDescent="0.15">
      <c r="A34" s="192"/>
      <c r="B34" s="192"/>
      <c r="C34" s="192"/>
      <c r="D34" s="192"/>
      <c r="E34" s="192"/>
      <c r="F34" s="192"/>
      <c r="G34" s="192"/>
      <c r="H34" s="192"/>
      <c r="I34" s="192"/>
      <c r="J34" s="192"/>
      <c r="K34" s="192"/>
      <c r="L34" s="192"/>
      <c r="M34" s="192"/>
      <c r="N34" s="192"/>
    </row>
    <row r="35" spans="1:14" x14ac:dyDescent="0.15">
      <c r="A35" s="192"/>
      <c r="B35" s="192"/>
      <c r="C35" s="192"/>
      <c r="D35" s="192"/>
      <c r="E35" s="192"/>
      <c r="F35" s="192"/>
      <c r="G35" s="192"/>
      <c r="H35" s="192"/>
      <c r="I35" s="192"/>
      <c r="J35" s="192"/>
      <c r="K35" s="192"/>
      <c r="L35" s="192"/>
      <c r="M35" s="192"/>
      <c r="N35" s="192"/>
    </row>
    <row r="36" spans="1:14" x14ac:dyDescent="0.15">
      <c r="A36" s="192"/>
      <c r="B36" s="192"/>
      <c r="C36" s="192"/>
      <c r="D36" s="192"/>
      <c r="E36" s="192"/>
      <c r="F36" s="192"/>
      <c r="G36" s="192"/>
      <c r="H36" s="192"/>
      <c r="I36" s="192"/>
      <c r="J36" s="192"/>
      <c r="K36" s="192"/>
      <c r="L36" s="192"/>
      <c r="M36" s="192"/>
      <c r="N36" s="192"/>
    </row>
    <row r="37" spans="1:14" x14ac:dyDescent="0.15">
      <c r="A37" s="192"/>
      <c r="B37" s="192"/>
      <c r="C37" s="192"/>
      <c r="D37" s="192"/>
      <c r="E37" s="192"/>
      <c r="F37" s="192"/>
      <c r="G37" s="192"/>
      <c r="H37" s="192"/>
      <c r="I37" s="192"/>
      <c r="J37" s="192"/>
      <c r="K37" s="192"/>
      <c r="L37" s="192"/>
      <c r="M37" s="192"/>
      <c r="N37" s="192"/>
    </row>
    <row r="38" spans="1:14" x14ac:dyDescent="0.15">
      <c r="A38" s="192"/>
      <c r="B38" s="192"/>
      <c r="C38" s="192"/>
      <c r="D38" s="192"/>
      <c r="E38" s="192"/>
      <c r="F38" s="192"/>
      <c r="G38" s="192"/>
      <c r="H38" s="192"/>
      <c r="I38" s="192"/>
      <c r="J38" s="192"/>
      <c r="K38" s="192"/>
      <c r="L38" s="192"/>
      <c r="M38" s="192"/>
      <c r="N38" s="192"/>
    </row>
    <row r="39" spans="1:14" x14ac:dyDescent="0.15">
      <c r="A39" s="192"/>
      <c r="B39" s="192"/>
      <c r="C39" s="192"/>
      <c r="D39" s="192"/>
      <c r="E39" s="192"/>
      <c r="F39" s="192"/>
      <c r="G39" s="192"/>
      <c r="H39" s="192"/>
      <c r="I39" s="192"/>
      <c r="J39" s="192"/>
      <c r="K39" s="192"/>
      <c r="L39" s="192"/>
      <c r="M39" s="192"/>
      <c r="N39" s="192"/>
    </row>
    <row r="40" spans="1:14" x14ac:dyDescent="0.15">
      <c r="A40" s="192"/>
      <c r="B40" s="192"/>
      <c r="C40" s="192"/>
      <c r="D40" s="192"/>
      <c r="E40" s="192"/>
      <c r="F40" s="192"/>
      <c r="G40" s="192"/>
      <c r="H40" s="192"/>
      <c r="I40" s="192"/>
      <c r="J40" s="192"/>
      <c r="K40" s="192"/>
      <c r="L40" s="192"/>
      <c r="M40" s="192"/>
      <c r="N40" s="192"/>
    </row>
    <row r="41" spans="1:14" x14ac:dyDescent="0.15">
      <c r="A41" s="192"/>
      <c r="B41" s="192"/>
      <c r="C41" s="192"/>
      <c r="D41" s="192"/>
      <c r="E41" s="192"/>
      <c r="F41" s="192"/>
      <c r="G41" s="192"/>
      <c r="H41" s="192"/>
      <c r="I41" s="192"/>
      <c r="J41" s="192"/>
      <c r="K41" s="192"/>
      <c r="L41" s="192"/>
      <c r="M41" s="192"/>
      <c r="N41" s="192"/>
    </row>
    <row r="42" spans="1:14" x14ac:dyDescent="0.15">
      <c r="A42" s="192"/>
      <c r="B42" s="192"/>
      <c r="C42" s="192"/>
      <c r="D42" s="192"/>
      <c r="E42" s="192"/>
      <c r="F42" s="192"/>
      <c r="G42" s="192"/>
      <c r="H42" s="192"/>
      <c r="I42" s="192"/>
      <c r="J42" s="192"/>
      <c r="K42" s="192"/>
      <c r="L42" s="192"/>
      <c r="M42" s="192"/>
      <c r="N42" s="192"/>
    </row>
  </sheetData>
  <mergeCells count="13">
    <mergeCell ref="B19:G19"/>
    <mergeCell ref="A1:G1"/>
    <mergeCell ref="B3:G3"/>
    <mergeCell ref="B5:G5"/>
    <mergeCell ref="B7:G7"/>
    <mergeCell ref="B13:G13"/>
    <mergeCell ref="B29:G29"/>
    <mergeCell ref="B21:G21"/>
    <mergeCell ref="B23:G23"/>
    <mergeCell ref="B25:G25"/>
    <mergeCell ref="B26:G26"/>
    <mergeCell ref="B27:G27"/>
    <mergeCell ref="B28:G28"/>
  </mergeCells>
  <phoneticPr fontId="2" type="noConversion"/>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93"/>
  <sheetViews>
    <sheetView view="pageBreakPreview" topLeftCell="A16" zoomScale="110" zoomScaleSheetLayoutView="110" workbookViewId="0">
      <selection activeCell="H13" sqref="H13"/>
    </sheetView>
  </sheetViews>
  <sheetFormatPr defaultRowHeight="13.5" x14ac:dyDescent="0.15"/>
  <cols>
    <col min="1" max="1" width="2.6640625" style="117" bestFit="1" customWidth="1"/>
    <col min="2" max="2" width="8.5546875" style="117" bestFit="1" customWidth="1"/>
    <col min="3" max="3" width="3.109375" style="118" bestFit="1" customWidth="1"/>
    <col min="4" max="4" width="9" style="118" bestFit="1" customWidth="1"/>
    <col min="5" max="5" width="3.77734375" style="177" bestFit="1" customWidth="1"/>
    <col min="6" max="6" width="11.77734375" style="178" customWidth="1"/>
    <col min="7" max="8" width="11.44140625" style="213" customWidth="1"/>
    <col min="9" max="9" width="12.33203125" style="119" bestFit="1" customWidth="1"/>
    <col min="10" max="10" width="5.109375" style="122" customWidth="1"/>
    <col min="11" max="11" width="2.6640625" style="117" bestFit="1" customWidth="1"/>
    <col min="12" max="12" width="8.5546875" style="117" bestFit="1" customWidth="1"/>
    <col min="13" max="13" width="3.109375" style="118" bestFit="1" customWidth="1"/>
    <col min="14" max="14" width="8.5546875" style="118" bestFit="1" customWidth="1"/>
    <col min="15" max="15" width="3.77734375" style="177" bestFit="1" customWidth="1"/>
    <col min="16" max="16" width="11.6640625" style="178" customWidth="1"/>
    <col min="17" max="18" width="11.44140625" style="213" customWidth="1"/>
    <col min="19" max="19" width="12.33203125" style="119" bestFit="1" customWidth="1"/>
    <col min="20" max="20" width="4.21875" style="119" bestFit="1" customWidth="1"/>
    <col min="21" max="21" width="11.5546875" style="119" bestFit="1" customWidth="1"/>
    <col min="22" max="22" width="9.6640625" style="119" bestFit="1" customWidth="1"/>
    <col min="23" max="16384" width="8.88671875" style="119"/>
  </cols>
  <sheetData>
    <row r="1" spans="1:22" ht="45" customHeight="1" x14ac:dyDescent="0.15">
      <c r="A1" s="450" t="str">
        <f>'세입 내역'!A1:M1</f>
        <v>2018년 연제시니어클럽 결산 세입세출예산서</v>
      </c>
      <c r="B1" s="450"/>
      <c r="C1" s="450"/>
      <c r="D1" s="450"/>
      <c r="E1" s="450"/>
      <c r="F1" s="450"/>
      <c r="G1" s="450"/>
      <c r="H1" s="450"/>
      <c r="I1" s="450"/>
      <c r="J1" s="450"/>
      <c r="K1" s="450"/>
      <c r="L1" s="450"/>
      <c r="M1" s="450"/>
      <c r="N1" s="450"/>
      <c r="O1" s="450"/>
      <c r="P1" s="450"/>
      <c r="Q1" s="450"/>
      <c r="R1" s="450"/>
      <c r="S1" s="450"/>
      <c r="T1" s="450"/>
    </row>
    <row r="2" spans="1:22" ht="30" customHeight="1" thickBot="1" x14ac:dyDescent="0.2">
      <c r="A2" s="462" t="s">
        <v>43</v>
      </c>
      <c r="B2" s="462"/>
      <c r="C2" s="462"/>
      <c r="D2" s="462"/>
      <c r="E2" s="120"/>
      <c r="F2" s="121"/>
      <c r="K2" s="208"/>
      <c r="L2" s="208"/>
      <c r="M2" s="208"/>
      <c r="N2" s="114"/>
      <c r="O2" s="120"/>
      <c r="P2" s="121"/>
      <c r="S2" s="463" t="s">
        <v>208</v>
      </c>
      <c r="T2" s="463"/>
      <c r="U2" s="123"/>
    </row>
    <row r="3" spans="1:22" s="124" customFormat="1" ht="26.25" customHeight="1" x14ac:dyDescent="0.15">
      <c r="A3" s="464" t="s">
        <v>53</v>
      </c>
      <c r="B3" s="465"/>
      <c r="C3" s="465"/>
      <c r="D3" s="465"/>
      <c r="E3" s="465"/>
      <c r="F3" s="465"/>
      <c r="G3" s="466"/>
      <c r="H3" s="466"/>
      <c r="I3" s="465"/>
      <c r="J3" s="467"/>
      <c r="K3" s="464" t="s">
        <v>143</v>
      </c>
      <c r="L3" s="465"/>
      <c r="M3" s="465"/>
      <c r="N3" s="465"/>
      <c r="O3" s="465"/>
      <c r="P3" s="465"/>
      <c r="Q3" s="465"/>
      <c r="R3" s="465"/>
      <c r="S3" s="465"/>
      <c r="T3" s="467"/>
    </row>
    <row r="4" spans="1:22" s="124" customFormat="1" ht="30" customHeight="1" x14ac:dyDescent="0.15">
      <c r="A4" s="458" t="s">
        <v>36</v>
      </c>
      <c r="B4" s="459"/>
      <c r="C4" s="459" t="s">
        <v>37</v>
      </c>
      <c r="D4" s="459"/>
      <c r="E4" s="459" t="s">
        <v>149</v>
      </c>
      <c r="F4" s="459"/>
      <c r="G4" s="215" t="str">
        <f>'세입 내역'!G4</f>
        <v>2018년
3차추경</v>
      </c>
      <c r="H4" s="227" t="str">
        <f>'세입 내역'!H4</f>
        <v>2018년
결산</v>
      </c>
      <c r="I4" s="455" t="s">
        <v>47</v>
      </c>
      <c r="J4" s="456"/>
      <c r="K4" s="458" t="s">
        <v>36</v>
      </c>
      <c r="L4" s="459"/>
      <c r="M4" s="459" t="s">
        <v>37</v>
      </c>
      <c r="N4" s="459"/>
      <c r="O4" s="459" t="s">
        <v>149</v>
      </c>
      <c r="P4" s="459"/>
      <c r="Q4" s="125" t="str">
        <f>'세출 내역'!G4</f>
        <v>2018년
3차추경</v>
      </c>
      <c r="R4" s="125" t="str">
        <f>'세출 내역'!H4</f>
        <v>2018년
결산</v>
      </c>
      <c r="S4" s="457" t="s">
        <v>47</v>
      </c>
      <c r="T4" s="456"/>
    </row>
    <row r="5" spans="1:22" s="128" customFormat="1" ht="16.5" customHeight="1" thickBot="1" x14ac:dyDescent="0.2">
      <c r="A5" s="460"/>
      <c r="B5" s="461"/>
      <c r="C5" s="461"/>
      <c r="D5" s="461"/>
      <c r="E5" s="461"/>
      <c r="F5" s="461"/>
      <c r="G5" s="217" t="str">
        <f>'세입 내역'!G5</f>
        <v>(A)</v>
      </c>
      <c r="H5" s="228" t="str">
        <f>'세입 내역'!H5</f>
        <v>(B)</v>
      </c>
      <c r="I5" s="211" t="s">
        <v>49</v>
      </c>
      <c r="J5" s="127" t="s">
        <v>50</v>
      </c>
      <c r="K5" s="460"/>
      <c r="L5" s="461"/>
      <c r="M5" s="461"/>
      <c r="N5" s="461"/>
      <c r="O5" s="461"/>
      <c r="P5" s="461"/>
      <c r="Q5" s="126" t="str">
        <f>'세출 내역'!G5</f>
        <v>(A)</v>
      </c>
      <c r="R5" s="126" t="str">
        <f>'세출 내역'!H5</f>
        <v>(B)</v>
      </c>
      <c r="S5" s="126" t="s">
        <v>49</v>
      </c>
      <c r="T5" s="127" t="s">
        <v>50</v>
      </c>
    </row>
    <row r="6" spans="1:22" s="131" customFormat="1" ht="21" customHeight="1" thickTop="1" x14ac:dyDescent="0.15">
      <c r="A6" s="452" t="s">
        <v>0</v>
      </c>
      <c r="B6" s="453"/>
      <c r="C6" s="453"/>
      <c r="D6" s="454"/>
      <c r="E6" s="454"/>
      <c r="F6" s="454"/>
      <c r="G6" s="206">
        <f>G7+G14+G15+G20+G23+G26+G29+G34</f>
        <v>2200731611</v>
      </c>
      <c r="H6" s="206">
        <f>H7+H14+H15+H20+H23+H26+H29+H34</f>
        <v>2208072856</v>
      </c>
      <c r="I6" s="206">
        <f>H6-G6</f>
        <v>7341245</v>
      </c>
      <c r="J6" s="216">
        <f>H6/G6*100</f>
        <v>100.33358202169251</v>
      </c>
      <c r="K6" s="452" t="s">
        <v>0</v>
      </c>
      <c r="L6" s="453"/>
      <c r="M6" s="453"/>
      <c r="N6" s="454"/>
      <c r="O6" s="454"/>
      <c r="P6" s="454"/>
      <c r="Q6" s="129">
        <f>Q7+Q27+Q31+Q48+Q49+Q52+Q53</f>
        <v>2200731611</v>
      </c>
      <c r="R6" s="129">
        <f>R7+R27+R31+R48+R49+R52+R53</f>
        <v>2208072856</v>
      </c>
      <c r="S6" s="129">
        <f>R6-Q6</f>
        <v>7341245</v>
      </c>
      <c r="T6" s="130">
        <f>R6/Q6*100</f>
        <v>100.33358202169251</v>
      </c>
      <c r="U6" s="116"/>
    </row>
    <row r="7" spans="1:22" s="131" customFormat="1" ht="21" customHeight="1" x14ac:dyDescent="0.15">
      <c r="A7" s="132" t="s">
        <v>121</v>
      </c>
      <c r="B7" s="133" t="s">
        <v>161</v>
      </c>
      <c r="C7" s="134">
        <v>11</v>
      </c>
      <c r="D7" s="133" t="s">
        <v>162</v>
      </c>
      <c r="E7" s="451" t="s">
        <v>2</v>
      </c>
      <c r="F7" s="451"/>
      <c r="G7" s="135">
        <f>SUM(G8:G13)</f>
        <v>275944961</v>
      </c>
      <c r="H7" s="135">
        <f>SUM(H8:H13)</f>
        <v>284788025</v>
      </c>
      <c r="I7" s="212">
        <f>H7-G7</f>
        <v>8843064</v>
      </c>
      <c r="J7" s="229">
        <f t="shared" ref="J7:J34" si="0">H7/G7*100</f>
        <v>103.20464775582548</v>
      </c>
      <c r="K7" s="137" t="s">
        <v>136</v>
      </c>
      <c r="L7" s="133" t="s">
        <v>171</v>
      </c>
      <c r="M7" s="451" t="s">
        <v>2</v>
      </c>
      <c r="N7" s="451"/>
      <c r="O7" s="451"/>
      <c r="P7" s="451"/>
      <c r="Q7" s="218">
        <f>Q8+Q15+Q19</f>
        <v>280477326</v>
      </c>
      <c r="R7" s="218">
        <f>R8+R15+R19</f>
        <v>276432760</v>
      </c>
      <c r="S7" s="138">
        <f>R7-Q7</f>
        <v>-4044566</v>
      </c>
      <c r="T7" s="136">
        <f>R7/Q7*100</f>
        <v>98.557970422179508</v>
      </c>
      <c r="U7" s="116"/>
    </row>
    <row r="8" spans="1:22" s="131" customFormat="1" ht="21" customHeight="1" x14ac:dyDescent="0.15">
      <c r="A8" s="139"/>
      <c r="B8" s="140" t="s">
        <v>163</v>
      </c>
      <c r="C8" s="141"/>
      <c r="D8" s="142" t="s">
        <v>164</v>
      </c>
      <c r="E8" s="220">
        <v>111</v>
      </c>
      <c r="F8" s="144" t="s">
        <v>218</v>
      </c>
      <c r="G8" s="135">
        <f>'세입 내역'!G8</f>
        <v>15686300</v>
      </c>
      <c r="H8" s="135">
        <f>'세입 내역'!H8</f>
        <v>15504187</v>
      </c>
      <c r="I8" s="212">
        <f t="shared" ref="I8:I37" si="1">H8-G8</f>
        <v>-182113</v>
      </c>
      <c r="J8" s="229">
        <f t="shared" si="0"/>
        <v>98.839031511573793</v>
      </c>
      <c r="K8" s="143"/>
      <c r="L8" s="140"/>
      <c r="M8" s="133">
        <v>11</v>
      </c>
      <c r="N8" s="133" t="s">
        <v>167</v>
      </c>
      <c r="O8" s="451" t="s">
        <v>317</v>
      </c>
      <c r="P8" s="451"/>
      <c r="Q8" s="138">
        <f>SUM(Q9:Q14)</f>
        <v>239845412</v>
      </c>
      <c r="R8" s="138">
        <f>SUM(R9:R14)</f>
        <v>239845412</v>
      </c>
      <c r="S8" s="138">
        <f t="shared" ref="S8:S44" si="2">R8-Q8</f>
        <v>0</v>
      </c>
      <c r="T8" s="136">
        <f t="shared" ref="T8:T43" si="3">R8/Q8*100</f>
        <v>100</v>
      </c>
      <c r="U8" s="116"/>
      <c r="V8" s="116"/>
    </row>
    <row r="9" spans="1:22" s="131" customFormat="1" ht="21" customHeight="1" x14ac:dyDescent="0.15">
      <c r="A9" s="139"/>
      <c r="B9" s="140"/>
      <c r="C9" s="141"/>
      <c r="D9" s="142"/>
      <c r="E9" s="220">
        <v>112</v>
      </c>
      <c r="F9" s="144" t="s">
        <v>248</v>
      </c>
      <c r="G9" s="135">
        <f>'세입 내역'!G9</f>
        <v>54154600</v>
      </c>
      <c r="H9" s="135">
        <f>'세입 내역'!H9</f>
        <v>54154600</v>
      </c>
      <c r="I9" s="212">
        <f t="shared" si="1"/>
        <v>0</v>
      </c>
      <c r="J9" s="229">
        <f t="shared" si="0"/>
        <v>100</v>
      </c>
      <c r="K9" s="143"/>
      <c r="L9" s="140"/>
      <c r="M9" s="140"/>
      <c r="N9" s="140"/>
      <c r="O9" s="219">
        <v>111</v>
      </c>
      <c r="P9" s="219" t="s">
        <v>45</v>
      </c>
      <c r="Q9" s="138">
        <f>'세출 내역'!G9</f>
        <v>182670172</v>
      </c>
      <c r="R9" s="138">
        <f>'세출 내역'!H9</f>
        <v>182670172</v>
      </c>
      <c r="S9" s="138">
        <f t="shared" si="2"/>
        <v>0</v>
      </c>
      <c r="T9" s="136">
        <f t="shared" si="3"/>
        <v>100</v>
      </c>
    </row>
    <row r="10" spans="1:22" s="131" customFormat="1" ht="21" customHeight="1" x14ac:dyDescent="0.15">
      <c r="A10" s="139"/>
      <c r="B10" s="140"/>
      <c r="C10" s="141"/>
      <c r="D10" s="142"/>
      <c r="E10" s="220">
        <v>113</v>
      </c>
      <c r="F10" s="144" t="s">
        <v>257</v>
      </c>
      <c r="G10" s="135">
        <f>'세입 내역'!G10</f>
        <v>33600320</v>
      </c>
      <c r="H10" s="135">
        <f>'세입 내역'!H10</f>
        <v>34370320</v>
      </c>
      <c r="I10" s="212">
        <f t="shared" si="1"/>
        <v>770000</v>
      </c>
      <c r="J10" s="229">
        <f t="shared" si="0"/>
        <v>102.29164484147771</v>
      </c>
      <c r="K10" s="143"/>
      <c r="L10" s="140"/>
      <c r="M10" s="140"/>
      <c r="N10" s="140"/>
      <c r="O10" s="225">
        <v>112</v>
      </c>
      <c r="P10" s="219" t="s">
        <v>116</v>
      </c>
      <c r="Q10" s="138">
        <f>'세출 내역'!G14</f>
        <v>19949740</v>
      </c>
      <c r="R10" s="138">
        <f>'세출 내역'!H14</f>
        <v>19949740</v>
      </c>
      <c r="S10" s="138">
        <f t="shared" si="2"/>
        <v>0</v>
      </c>
      <c r="T10" s="136">
        <f t="shared" si="3"/>
        <v>100</v>
      </c>
      <c r="V10" s="116"/>
    </row>
    <row r="11" spans="1:22" s="131" customFormat="1" ht="21" customHeight="1" x14ac:dyDescent="0.15">
      <c r="A11" s="139"/>
      <c r="B11" s="140"/>
      <c r="C11" s="141"/>
      <c r="D11" s="142"/>
      <c r="E11" s="220">
        <v>114</v>
      </c>
      <c r="F11" s="144" t="s">
        <v>258</v>
      </c>
      <c r="G11" s="135">
        <f>'세입 내역'!G11</f>
        <v>41728718</v>
      </c>
      <c r="H11" s="135">
        <f>'세입 내역'!H11</f>
        <v>43861742</v>
      </c>
      <c r="I11" s="212">
        <f t="shared" si="1"/>
        <v>2133024</v>
      </c>
      <c r="J11" s="229">
        <f t="shared" si="0"/>
        <v>105.11164517443359</v>
      </c>
      <c r="K11" s="143"/>
      <c r="L11" s="140"/>
      <c r="M11" s="140"/>
      <c r="N11" s="140"/>
      <c r="O11" s="225">
        <v>113</v>
      </c>
      <c r="P11" s="219" t="s">
        <v>118</v>
      </c>
      <c r="Q11" s="138">
        <f>'세출 내역'!G27</f>
        <v>0</v>
      </c>
      <c r="R11" s="138">
        <f>'세출 내역'!H27</f>
        <v>0</v>
      </c>
      <c r="S11" s="138">
        <f t="shared" si="2"/>
        <v>0</v>
      </c>
      <c r="T11" s="136">
        <v>0</v>
      </c>
      <c r="U11" s="116"/>
    </row>
    <row r="12" spans="1:22" s="131" customFormat="1" ht="21" customHeight="1" x14ac:dyDescent="0.15">
      <c r="A12" s="145"/>
      <c r="B12" s="146"/>
      <c r="C12" s="147"/>
      <c r="D12" s="146"/>
      <c r="E12" s="222">
        <v>115</v>
      </c>
      <c r="F12" s="144" t="s">
        <v>331</v>
      </c>
      <c r="G12" s="135">
        <f>'세입 내역'!G12</f>
        <v>117702152</v>
      </c>
      <c r="H12" s="135">
        <f>'세입 내역'!H12</f>
        <v>123344908</v>
      </c>
      <c r="I12" s="212">
        <f t="shared" si="1"/>
        <v>5642756</v>
      </c>
      <c r="J12" s="229">
        <f t="shared" si="0"/>
        <v>104.79409756246427</v>
      </c>
      <c r="K12" s="143"/>
      <c r="L12" s="140"/>
      <c r="M12" s="140"/>
      <c r="N12" s="140"/>
      <c r="O12" s="225">
        <v>114</v>
      </c>
      <c r="P12" s="219" t="s">
        <v>146</v>
      </c>
      <c r="Q12" s="138">
        <f>'세출 내역'!G28</f>
        <v>16736510</v>
      </c>
      <c r="R12" s="138">
        <f>'세출 내역'!H28</f>
        <v>16736510</v>
      </c>
      <c r="S12" s="138">
        <f t="shared" si="2"/>
        <v>0</v>
      </c>
      <c r="T12" s="136">
        <f t="shared" si="3"/>
        <v>100</v>
      </c>
      <c r="U12" s="116"/>
    </row>
    <row r="13" spans="1:22" s="131" customFormat="1" ht="21" customHeight="1" x14ac:dyDescent="0.15">
      <c r="A13" s="145"/>
      <c r="B13" s="146"/>
      <c r="C13" s="147"/>
      <c r="D13" s="146"/>
      <c r="E13" s="226">
        <v>116</v>
      </c>
      <c r="F13" s="144" t="s">
        <v>360</v>
      </c>
      <c r="G13" s="135">
        <f>'세입 내역'!G13</f>
        <v>13072871</v>
      </c>
      <c r="H13" s="135">
        <f>'세입 내역'!H13</f>
        <v>13552268</v>
      </c>
      <c r="I13" s="212">
        <f t="shared" si="1"/>
        <v>479397</v>
      </c>
      <c r="J13" s="229">
        <f t="shared" si="0"/>
        <v>103.66711336782868</v>
      </c>
      <c r="K13" s="143"/>
      <c r="L13" s="140"/>
      <c r="M13" s="140"/>
      <c r="N13" s="140"/>
      <c r="O13" s="225">
        <v>115</v>
      </c>
      <c r="P13" s="225" t="s">
        <v>150</v>
      </c>
      <c r="Q13" s="138">
        <f>'세출 내역'!G29</f>
        <v>19740890</v>
      </c>
      <c r="R13" s="138">
        <f>'세출 내역'!H29</f>
        <v>19740890</v>
      </c>
      <c r="S13" s="138">
        <f t="shared" si="2"/>
        <v>0</v>
      </c>
      <c r="T13" s="136">
        <f t="shared" si="3"/>
        <v>100</v>
      </c>
      <c r="U13" s="116"/>
    </row>
    <row r="14" spans="1:22" s="131" customFormat="1" ht="21" customHeight="1" x14ac:dyDescent="0.15">
      <c r="A14" s="149" t="s">
        <v>122</v>
      </c>
      <c r="B14" s="221" t="s">
        <v>93</v>
      </c>
      <c r="C14" s="150">
        <v>21</v>
      </c>
      <c r="D14" s="221" t="s">
        <v>93</v>
      </c>
      <c r="E14" s="221">
        <v>211</v>
      </c>
      <c r="F14" s="222" t="s">
        <v>93</v>
      </c>
      <c r="G14" s="135">
        <f>'세입 내역'!G14</f>
        <v>10830180</v>
      </c>
      <c r="H14" s="135">
        <f>'세입 내역'!H14</f>
        <v>10830180</v>
      </c>
      <c r="I14" s="212">
        <f t="shared" si="1"/>
        <v>0</v>
      </c>
      <c r="J14" s="229">
        <f t="shared" si="0"/>
        <v>100</v>
      </c>
      <c r="K14" s="143"/>
      <c r="L14" s="140"/>
      <c r="M14" s="140"/>
      <c r="N14" s="140"/>
      <c r="O14" s="225">
        <v>116</v>
      </c>
      <c r="P14" s="225" t="s">
        <v>13</v>
      </c>
      <c r="Q14" s="138">
        <f>'세출 내역'!G35</f>
        <v>748100</v>
      </c>
      <c r="R14" s="138">
        <f>'세출 내역'!H35</f>
        <v>748100</v>
      </c>
      <c r="S14" s="138">
        <f t="shared" si="2"/>
        <v>0</v>
      </c>
      <c r="T14" s="136">
        <f t="shared" si="3"/>
        <v>100</v>
      </c>
    </row>
    <row r="15" spans="1:22" s="131" customFormat="1" ht="21" customHeight="1" x14ac:dyDescent="0.15">
      <c r="A15" s="132" t="s">
        <v>123</v>
      </c>
      <c r="B15" s="133" t="s">
        <v>4</v>
      </c>
      <c r="C15" s="134">
        <v>31</v>
      </c>
      <c r="D15" s="152" t="s">
        <v>1</v>
      </c>
      <c r="E15" s="448" t="s">
        <v>2</v>
      </c>
      <c r="F15" s="449"/>
      <c r="G15" s="153">
        <f>SUM(G16:G19)</f>
        <v>1759822000</v>
      </c>
      <c r="H15" s="153">
        <f>SUM(H16:H19)</f>
        <v>1759822000</v>
      </c>
      <c r="I15" s="212">
        <f t="shared" si="1"/>
        <v>0</v>
      </c>
      <c r="J15" s="229">
        <f t="shared" si="0"/>
        <v>100</v>
      </c>
      <c r="K15" s="143"/>
      <c r="L15" s="140"/>
      <c r="M15" s="140">
        <v>12</v>
      </c>
      <c r="N15" s="140" t="s">
        <v>168</v>
      </c>
      <c r="O15" s="448" t="s">
        <v>2</v>
      </c>
      <c r="P15" s="449"/>
      <c r="Q15" s="148">
        <f>SUM(Q16:Q18)</f>
        <v>424000</v>
      </c>
      <c r="R15" s="148">
        <f>SUM(R16:R18)</f>
        <v>374000</v>
      </c>
      <c r="S15" s="138">
        <f t="shared" si="2"/>
        <v>-50000</v>
      </c>
      <c r="T15" s="136">
        <f t="shared" si="3"/>
        <v>88.20754716981132</v>
      </c>
    </row>
    <row r="16" spans="1:22" s="131" customFormat="1" ht="21" customHeight="1" x14ac:dyDescent="0.15">
      <c r="A16" s="154"/>
      <c r="B16" s="142" t="s">
        <v>54</v>
      </c>
      <c r="C16" s="115"/>
      <c r="D16" s="140" t="s">
        <v>54</v>
      </c>
      <c r="E16" s="222">
        <v>311</v>
      </c>
      <c r="F16" s="221" t="s">
        <v>124</v>
      </c>
      <c r="G16" s="153">
        <f>'세입 내역'!G16</f>
        <v>722526000</v>
      </c>
      <c r="H16" s="153">
        <f>'세입 내역'!H16</f>
        <v>722526000</v>
      </c>
      <c r="I16" s="212">
        <f t="shared" si="1"/>
        <v>0</v>
      </c>
      <c r="J16" s="229">
        <f t="shared" si="0"/>
        <v>100</v>
      </c>
      <c r="K16" s="143"/>
      <c r="L16" s="140"/>
      <c r="M16" s="140"/>
      <c r="N16" s="140"/>
      <c r="O16" s="225">
        <v>121</v>
      </c>
      <c r="P16" s="225" t="s">
        <v>151</v>
      </c>
      <c r="Q16" s="148">
        <f>'세출 내역'!G37</f>
        <v>0</v>
      </c>
      <c r="R16" s="148">
        <f>'세출 내역'!H37</f>
        <v>0</v>
      </c>
      <c r="S16" s="138">
        <f t="shared" si="2"/>
        <v>0</v>
      </c>
      <c r="T16" s="136">
        <v>0</v>
      </c>
    </row>
    <row r="17" spans="1:21" s="131" customFormat="1" ht="21" customHeight="1" x14ac:dyDescent="0.15">
      <c r="A17" s="155"/>
      <c r="B17" s="142"/>
      <c r="C17" s="115"/>
      <c r="D17" s="140"/>
      <c r="E17" s="222">
        <v>312</v>
      </c>
      <c r="F17" s="222" t="s">
        <v>160</v>
      </c>
      <c r="G17" s="153">
        <f>'세입 내역'!G26</f>
        <v>981930000</v>
      </c>
      <c r="H17" s="153">
        <f>'세입 내역'!H26</f>
        <v>981930000</v>
      </c>
      <c r="I17" s="212">
        <f t="shared" si="1"/>
        <v>0</v>
      </c>
      <c r="J17" s="229">
        <f t="shared" si="0"/>
        <v>100</v>
      </c>
      <c r="K17" s="143"/>
      <c r="L17" s="140"/>
      <c r="M17" s="140" t="s">
        <v>234</v>
      </c>
      <c r="N17" s="140"/>
      <c r="O17" s="225">
        <v>122</v>
      </c>
      <c r="P17" s="225" t="s">
        <v>22</v>
      </c>
      <c r="Q17" s="148">
        <f>'세출 내역'!G38</f>
        <v>0</v>
      </c>
      <c r="R17" s="148">
        <f>'세출 내역'!H38</f>
        <v>0</v>
      </c>
      <c r="S17" s="138">
        <f t="shared" si="2"/>
        <v>0</v>
      </c>
      <c r="T17" s="136">
        <v>0</v>
      </c>
    </row>
    <row r="18" spans="1:21" s="131" customFormat="1" ht="21" customHeight="1" x14ac:dyDescent="0.15">
      <c r="A18" s="155"/>
      <c r="B18" s="142"/>
      <c r="C18" s="115"/>
      <c r="D18" s="140"/>
      <c r="E18" s="221">
        <v>313</v>
      </c>
      <c r="F18" s="221" t="s">
        <v>126</v>
      </c>
      <c r="G18" s="153">
        <f>'세입 내역'!G38</f>
        <v>41366000</v>
      </c>
      <c r="H18" s="153">
        <f>'세입 내역'!H38</f>
        <v>41366000</v>
      </c>
      <c r="I18" s="212">
        <f t="shared" si="1"/>
        <v>0</v>
      </c>
      <c r="J18" s="229">
        <f t="shared" si="0"/>
        <v>100</v>
      </c>
      <c r="K18" s="143"/>
      <c r="L18" s="140"/>
      <c r="M18" s="140"/>
      <c r="N18" s="140"/>
      <c r="O18" s="225">
        <v>123</v>
      </c>
      <c r="P18" s="225" t="s">
        <v>152</v>
      </c>
      <c r="Q18" s="148">
        <f>'세출 내역'!G39</f>
        <v>424000</v>
      </c>
      <c r="R18" s="148">
        <f>'세출 내역'!H39</f>
        <v>374000</v>
      </c>
      <c r="S18" s="138">
        <f t="shared" si="2"/>
        <v>-50000</v>
      </c>
      <c r="T18" s="136">
        <f t="shared" si="3"/>
        <v>88.20754716981132</v>
      </c>
    </row>
    <row r="19" spans="1:21" s="131" customFormat="1" ht="21" customHeight="1" x14ac:dyDescent="0.15">
      <c r="A19" s="155"/>
      <c r="B19" s="142"/>
      <c r="C19" s="115"/>
      <c r="D19" s="140"/>
      <c r="E19" s="221">
        <v>314</v>
      </c>
      <c r="F19" s="221" t="s">
        <v>75</v>
      </c>
      <c r="G19" s="153">
        <f>'세입 내역'!G39</f>
        <v>14000000</v>
      </c>
      <c r="H19" s="153">
        <f>'세입 내역'!H39</f>
        <v>14000000</v>
      </c>
      <c r="I19" s="212">
        <f t="shared" si="1"/>
        <v>0</v>
      </c>
      <c r="J19" s="229">
        <v>0</v>
      </c>
      <c r="K19" s="143"/>
      <c r="L19" s="140"/>
      <c r="M19" s="140">
        <v>13</v>
      </c>
      <c r="N19" s="140" t="s">
        <v>169</v>
      </c>
      <c r="O19" s="448" t="s">
        <v>2</v>
      </c>
      <c r="P19" s="449"/>
      <c r="Q19" s="148">
        <f>SUM(Q20:Q26)</f>
        <v>40207914</v>
      </c>
      <c r="R19" s="148">
        <f>SUM(R20:R26)</f>
        <v>36213348</v>
      </c>
      <c r="S19" s="138">
        <f t="shared" si="2"/>
        <v>-3994566</v>
      </c>
      <c r="T19" s="136">
        <f t="shared" si="3"/>
        <v>90.065224472973156</v>
      </c>
    </row>
    <row r="20" spans="1:21" s="131" customFormat="1" ht="21" customHeight="1" x14ac:dyDescent="0.15">
      <c r="A20" s="132" t="s">
        <v>127</v>
      </c>
      <c r="B20" s="133" t="s">
        <v>55</v>
      </c>
      <c r="C20" s="134">
        <v>41</v>
      </c>
      <c r="D20" s="133" t="s">
        <v>55</v>
      </c>
      <c r="E20" s="448" t="s">
        <v>2</v>
      </c>
      <c r="F20" s="449"/>
      <c r="G20" s="153">
        <f>SUM(G21:G22)</f>
        <v>22200000</v>
      </c>
      <c r="H20" s="153">
        <f>SUM(H21:H22)</f>
        <v>22200000</v>
      </c>
      <c r="I20" s="212">
        <f t="shared" si="1"/>
        <v>0</v>
      </c>
      <c r="J20" s="229">
        <f t="shared" si="0"/>
        <v>100</v>
      </c>
      <c r="K20" s="143"/>
      <c r="L20" s="140"/>
      <c r="M20" s="140"/>
      <c r="N20" s="140"/>
      <c r="O20" s="225">
        <v>131</v>
      </c>
      <c r="P20" s="225" t="s">
        <v>153</v>
      </c>
      <c r="Q20" s="138">
        <f>'세출 내역'!G41</f>
        <v>0</v>
      </c>
      <c r="R20" s="138">
        <f>'세출 내역'!H41</f>
        <v>0</v>
      </c>
      <c r="S20" s="138">
        <f t="shared" si="2"/>
        <v>0</v>
      </c>
      <c r="T20" s="136">
        <v>0</v>
      </c>
    </row>
    <row r="21" spans="1:21" s="131" customFormat="1" ht="21" customHeight="1" x14ac:dyDescent="0.15">
      <c r="A21" s="155"/>
      <c r="B21" s="142"/>
      <c r="C21" s="115"/>
      <c r="D21" s="140"/>
      <c r="E21" s="221">
        <v>411</v>
      </c>
      <c r="F21" s="221" t="s">
        <v>69</v>
      </c>
      <c r="G21" s="153">
        <f>'세입 내역'!G41</f>
        <v>22100000</v>
      </c>
      <c r="H21" s="153">
        <f>'세입 내역'!H41</f>
        <v>22100000</v>
      </c>
      <c r="I21" s="212">
        <f t="shared" si="1"/>
        <v>0</v>
      </c>
      <c r="J21" s="229">
        <f t="shared" si="0"/>
        <v>100</v>
      </c>
      <c r="K21" s="143"/>
      <c r="L21" s="140"/>
      <c r="M21" s="140"/>
      <c r="N21" s="140"/>
      <c r="O21" s="225">
        <v>132</v>
      </c>
      <c r="P21" s="225" t="s">
        <v>154</v>
      </c>
      <c r="Q21" s="138">
        <f>'세출 내역'!G42</f>
        <v>27532759</v>
      </c>
      <c r="R21" s="138">
        <f>'세출 내역'!H42</f>
        <v>23651710</v>
      </c>
      <c r="S21" s="138">
        <f t="shared" si="2"/>
        <v>-3881049</v>
      </c>
      <c r="T21" s="136">
        <f t="shared" si="3"/>
        <v>85.903886348622009</v>
      </c>
    </row>
    <row r="22" spans="1:21" s="131" customFormat="1" ht="21" customHeight="1" x14ac:dyDescent="0.15">
      <c r="A22" s="155"/>
      <c r="B22" s="142"/>
      <c r="C22" s="115"/>
      <c r="D22" s="140"/>
      <c r="E22" s="221">
        <v>412</v>
      </c>
      <c r="F22" s="221" t="s">
        <v>70</v>
      </c>
      <c r="G22" s="153">
        <f>'세입 내역'!G42</f>
        <v>100000</v>
      </c>
      <c r="H22" s="153">
        <f>'세입 내역'!H42</f>
        <v>100000</v>
      </c>
      <c r="I22" s="212">
        <f t="shared" si="1"/>
        <v>0</v>
      </c>
      <c r="J22" s="229">
        <v>0</v>
      </c>
      <c r="K22" s="151"/>
      <c r="L22" s="140"/>
      <c r="M22" s="140"/>
      <c r="N22" s="140"/>
      <c r="O22" s="225">
        <v>133</v>
      </c>
      <c r="P22" s="225" t="s">
        <v>25</v>
      </c>
      <c r="Q22" s="138">
        <f>'세출 내역'!G45</f>
        <v>6300325</v>
      </c>
      <c r="R22" s="138">
        <f>'세출 내역'!H45</f>
        <v>6236808</v>
      </c>
      <c r="S22" s="138">
        <f t="shared" si="2"/>
        <v>-63517</v>
      </c>
      <c r="T22" s="136">
        <f t="shared" si="3"/>
        <v>98.991845658755693</v>
      </c>
    </row>
    <row r="23" spans="1:21" s="131" customFormat="1" ht="21" customHeight="1" x14ac:dyDescent="0.15">
      <c r="A23" s="132" t="s">
        <v>128</v>
      </c>
      <c r="B23" s="133" t="s">
        <v>129</v>
      </c>
      <c r="C23" s="134">
        <v>51</v>
      </c>
      <c r="D23" s="133" t="s">
        <v>129</v>
      </c>
      <c r="E23" s="448" t="s">
        <v>2</v>
      </c>
      <c r="F23" s="449"/>
      <c r="G23" s="153">
        <f>SUM(G24:G25)</f>
        <v>0</v>
      </c>
      <c r="H23" s="153">
        <f>SUM(H24:H25)</f>
        <v>0</v>
      </c>
      <c r="I23" s="212">
        <f t="shared" si="1"/>
        <v>0</v>
      </c>
      <c r="J23" s="229">
        <v>0</v>
      </c>
      <c r="K23" s="151"/>
      <c r="L23" s="140"/>
      <c r="M23" s="140"/>
      <c r="N23" s="140"/>
      <c r="O23" s="225">
        <v>134</v>
      </c>
      <c r="P23" s="225" t="s">
        <v>115</v>
      </c>
      <c r="Q23" s="138">
        <f>'세출 내역'!G51</f>
        <v>4762530</v>
      </c>
      <c r="R23" s="138">
        <f>'세출 내역'!H51</f>
        <v>4712530</v>
      </c>
      <c r="S23" s="138">
        <f t="shared" si="2"/>
        <v>-50000</v>
      </c>
      <c r="T23" s="136">
        <f t="shared" si="3"/>
        <v>98.950137846900702</v>
      </c>
    </row>
    <row r="24" spans="1:21" s="131" customFormat="1" ht="21" customHeight="1" x14ac:dyDescent="0.15">
      <c r="A24" s="155"/>
      <c r="B24" s="142"/>
      <c r="C24" s="115"/>
      <c r="D24" s="140"/>
      <c r="E24" s="221">
        <v>511</v>
      </c>
      <c r="F24" s="221" t="s">
        <v>130</v>
      </c>
      <c r="G24" s="153">
        <f>'세입 내역'!G44</f>
        <v>0</v>
      </c>
      <c r="H24" s="153">
        <f>'세입 내역'!H44</f>
        <v>0</v>
      </c>
      <c r="I24" s="212">
        <f t="shared" si="1"/>
        <v>0</v>
      </c>
      <c r="J24" s="229">
        <v>0</v>
      </c>
      <c r="K24" s="143"/>
      <c r="L24" s="140"/>
      <c r="M24" s="140"/>
      <c r="N24" s="140"/>
      <c r="O24" s="225">
        <v>135</v>
      </c>
      <c r="P24" s="225" t="s">
        <v>58</v>
      </c>
      <c r="Q24" s="138">
        <f>'세출 내역'!G56</f>
        <v>868000</v>
      </c>
      <c r="R24" s="138">
        <f>'세출 내역'!H56</f>
        <v>868000</v>
      </c>
      <c r="S24" s="138">
        <f t="shared" si="2"/>
        <v>0</v>
      </c>
      <c r="T24" s="136">
        <f t="shared" si="3"/>
        <v>100</v>
      </c>
    </row>
    <row r="25" spans="1:21" s="131" customFormat="1" ht="21" customHeight="1" x14ac:dyDescent="0.15">
      <c r="A25" s="155"/>
      <c r="B25" s="142"/>
      <c r="C25" s="115"/>
      <c r="D25" s="140"/>
      <c r="E25" s="221">
        <v>512</v>
      </c>
      <c r="F25" s="221" t="s">
        <v>131</v>
      </c>
      <c r="G25" s="153">
        <f>'세입 내역'!G45</f>
        <v>0</v>
      </c>
      <c r="H25" s="153">
        <f>'세입 내역'!H45</f>
        <v>0</v>
      </c>
      <c r="I25" s="212">
        <f t="shared" si="1"/>
        <v>0</v>
      </c>
      <c r="J25" s="229">
        <v>0</v>
      </c>
      <c r="K25" s="143"/>
      <c r="L25" s="140"/>
      <c r="M25" s="140"/>
      <c r="N25" s="140"/>
      <c r="O25" s="225">
        <v>136</v>
      </c>
      <c r="P25" s="225" t="s">
        <v>59</v>
      </c>
      <c r="Q25" s="138">
        <f>'세출 내역'!G57</f>
        <v>0</v>
      </c>
      <c r="R25" s="138">
        <f>'세출 내역'!H57</f>
        <v>0</v>
      </c>
      <c r="S25" s="138">
        <f t="shared" si="2"/>
        <v>0</v>
      </c>
      <c r="T25" s="136">
        <v>0</v>
      </c>
    </row>
    <row r="26" spans="1:21" s="131" customFormat="1" ht="21" customHeight="1" x14ac:dyDescent="0.15">
      <c r="A26" s="132" t="s">
        <v>132</v>
      </c>
      <c r="B26" s="133" t="s">
        <v>7</v>
      </c>
      <c r="C26" s="134">
        <v>61</v>
      </c>
      <c r="D26" s="133" t="s">
        <v>7</v>
      </c>
      <c r="E26" s="448" t="s">
        <v>2</v>
      </c>
      <c r="F26" s="449"/>
      <c r="G26" s="138">
        <f>SUM(G27:G28)</f>
        <v>3000000</v>
      </c>
      <c r="H26" s="138">
        <f>SUM(H27:H28)</f>
        <v>1500000</v>
      </c>
      <c r="I26" s="212">
        <f t="shared" si="1"/>
        <v>-1500000</v>
      </c>
      <c r="J26" s="229">
        <f t="shared" si="0"/>
        <v>50</v>
      </c>
      <c r="K26" s="143"/>
      <c r="L26" s="140"/>
      <c r="M26" s="140"/>
      <c r="N26" s="140"/>
      <c r="O26" s="225">
        <v>137</v>
      </c>
      <c r="P26" s="225" t="s">
        <v>436</v>
      </c>
      <c r="Q26" s="138">
        <f>'세출 내역'!G58</f>
        <v>744300</v>
      </c>
      <c r="R26" s="138">
        <f>'세출 내역'!H58</f>
        <v>744300</v>
      </c>
      <c r="S26" s="138">
        <f t="shared" si="2"/>
        <v>0</v>
      </c>
      <c r="T26" s="136">
        <f t="shared" si="3"/>
        <v>100</v>
      </c>
    </row>
    <row r="27" spans="1:21" s="131" customFormat="1" ht="21" customHeight="1" x14ac:dyDescent="0.15">
      <c r="A27" s="155"/>
      <c r="B27" s="142"/>
      <c r="C27" s="115"/>
      <c r="D27" s="140"/>
      <c r="E27" s="221">
        <v>611</v>
      </c>
      <c r="F27" s="221" t="s">
        <v>8</v>
      </c>
      <c r="G27" s="138">
        <f>'세입 내역'!G47</f>
        <v>0</v>
      </c>
      <c r="H27" s="138">
        <f>'세입 내역'!H47</f>
        <v>0</v>
      </c>
      <c r="I27" s="212">
        <f t="shared" si="1"/>
        <v>0</v>
      </c>
      <c r="J27" s="229">
        <v>0</v>
      </c>
      <c r="K27" s="137" t="s">
        <v>122</v>
      </c>
      <c r="L27" s="133" t="s">
        <v>172</v>
      </c>
      <c r="M27" s="133">
        <v>21</v>
      </c>
      <c r="N27" s="133" t="s">
        <v>170</v>
      </c>
      <c r="O27" s="448" t="s">
        <v>2</v>
      </c>
      <c r="P27" s="449"/>
      <c r="Q27" s="138">
        <f>SUM(Q28:Q30)</f>
        <v>2090000</v>
      </c>
      <c r="R27" s="138">
        <f>SUM(R28:R30)</f>
        <v>2090000</v>
      </c>
      <c r="S27" s="138">
        <f t="shared" si="2"/>
        <v>0</v>
      </c>
      <c r="T27" s="136">
        <v>0</v>
      </c>
      <c r="U27" s="116"/>
    </row>
    <row r="28" spans="1:21" s="131" customFormat="1" ht="21" customHeight="1" x14ac:dyDescent="0.15">
      <c r="A28" s="155"/>
      <c r="B28" s="142"/>
      <c r="C28" s="115"/>
      <c r="D28" s="140"/>
      <c r="E28" s="221">
        <v>612</v>
      </c>
      <c r="F28" s="210" t="s">
        <v>148</v>
      </c>
      <c r="G28" s="138">
        <f>'세입 내역'!G48</f>
        <v>3000000</v>
      </c>
      <c r="H28" s="138">
        <f>'세입 내역'!H48</f>
        <v>1500000</v>
      </c>
      <c r="I28" s="212">
        <f t="shared" si="1"/>
        <v>-1500000</v>
      </c>
      <c r="J28" s="229">
        <f t="shared" si="0"/>
        <v>50</v>
      </c>
      <c r="K28" s="143"/>
      <c r="L28" s="140" t="s">
        <v>173</v>
      </c>
      <c r="M28" s="140"/>
      <c r="N28" s="156"/>
      <c r="O28" s="226">
        <v>211</v>
      </c>
      <c r="P28" s="225" t="s">
        <v>29</v>
      </c>
      <c r="Q28" s="138">
        <f>'세출 내역'!G62</f>
        <v>0</v>
      </c>
      <c r="R28" s="138">
        <f>'세출 내역'!H62</f>
        <v>0</v>
      </c>
      <c r="S28" s="138">
        <f t="shared" si="2"/>
        <v>0</v>
      </c>
      <c r="T28" s="136">
        <v>0</v>
      </c>
    </row>
    <row r="29" spans="1:21" s="131" customFormat="1" ht="21" customHeight="1" x14ac:dyDescent="0.15">
      <c r="A29" s="132" t="s">
        <v>133</v>
      </c>
      <c r="B29" s="133" t="s">
        <v>165</v>
      </c>
      <c r="C29" s="134">
        <v>71</v>
      </c>
      <c r="D29" s="133" t="s">
        <v>165</v>
      </c>
      <c r="E29" s="448" t="s">
        <v>2</v>
      </c>
      <c r="F29" s="449"/>
      <c r="G29" s="223">
        <f>SUM(G30:G33)</f>
        <v>118144348</v>
      </c>
      <c r="H29" s="223">
        <f>SUM(H30:H33)</f>
        <v>118144343</v>
      </c>
      <c r="I29" s="212">
        <f t="shared" si="1"/>
        <v>-5</v>
      </c>
      <c r="J29" s="229">
        <f t="shared" si="0"/>
        <v>99.999995767888961</v>
      </c>
      <c r="K29" s="143"/>
      <c r="L29" s="140"/>
      <c r="M29" s="140"/>
      <c r="N29" s="140"/>
      <c r="O29" s="225">
        <v>212</v>
      </c>
      <c r="P29" s="225" t="s">
        <v>114</v>
      </c>
      <c r="Q29" s="138">
        <f>'세출 내역'!G63</f>
        <v>440000</v>
      </c>
      <c r="R29" s="138">
        <f>'세출 내역'!H63</f>
        <v>440000</v>
      </c>
      <c r="S29" s="138">
        <f t="shared" si="2"/>
        <v>0</v>
      </c>
      <c r="T29" s="136">
        <v>0</v>
      </c>
    </row>
    <row r="30" spans="1:21" s="131" customFormat="1" ht="21" customHeight="1" x14ac:dyDescent="0.15">
      <c r="A30" s="139"/>
      <c r="B30" s="140"/>
      <c r="C30" s="141"/>
      <c r="D30" s="140"/>
      <c r="E30" s="221">
        <v>711</v>
      </c>
      <c r="F30" s="221" t="s">
        <v>10</v>
      </c>
      <c r="G30" s="223">
        <f>'세입 내역'!G50</f>
        <v>1304795</v>
      </c>
      <c r="H30" s="223">
        <f>'세입 내역'!H50</f>
        <v>1304790</v>
      </c>
      <c r="I30" s="212">
        <f t="shared" si="1"/>
        <v>-5</v>
      </c>
      <c r="J30" s="229">
        <f t="shared" si="0"/>
        <v>99.999616798041075</v>
      </c>
      <c r="K30" s="157"/>
      <c r="L30" s="158"/>
      <c r="M30" s="158"/>
      <c r="N30" s="158"/>
      <c r="O30" s="225">
        <v>213</v>
      </c>
      <c r="P30" s="225" t="s">
        <v>51</v>
      </c>
      <c r="Q30" s="138">
        <f>'세출 내역'!G64</f>
        <v>1650000</v>
      </c>
      <c r="R30" s="138">
        <f>'세출 내역'!H64</f>
        <v>1650000</v>
      </c>
      <c r="S30" s="138">
        <f t="shared" si="2"/>
        <v>0</v>
      </c>
      <c r="T30" s="136">
        <v>0</v>
      </c>
    </row>
    <row r="31" spans="1:21" s="131" customFormat="1" ht="21" customHeight="1" x14ac:dyDescent="0.15">
      <c r="A31" s="139"/>
      <c r="B31" s="140"/>
      <c r="C31" s="141"/>
      <c r="D31" s="140"/>
      <c r="E31" s="221">
        <v>712</v>
      </c>
      <c r="F31" s="221" t="s">
        <v>210</v>
      </c>
      <c r="G31" s="223">
        <f>'세입 내역'!G51</f>
        <v>472423</v>
      </c>
      <c r="H31" s="223">
        <f>'세입 내역'!H51</f>
        <v>472423</v>
      </c>
      <c r="I31" s="212">
        <f t="shared" si="1"/>
        <v>0</v>
      </c>
      <c r="J31" s="229">
        <f t="shared" si="0"/>
        <v>100</v>
      </c>
      <c r="K31" s="151" t="s">
        <v>137</v>
      </c>
      <c r="L31" s="140" t="s">
        <v>174</v>
      </c>
      <c r="M31" s="140">
        <v>31</v>
      </c>
      <c r="N31" s="140" t="s">
        <v>32</v>
      </c>
      <c r="O31" s="448" t="s">
        <v>2</v>
      </c>
      <c r="P31" s="449"/>
      <c r="Q31" s="148">
        <f>SUM(Q32:Q47)</f>
        <v>1788964365</v>
      </c>
      <c r="R31" s="148">
        <f>SUM(R32:R47)</f>
        <v>1791016456</v>
      </c>
      <c r="S31" s="138">
        <f t="shared" si="2"/>
        <v>2052091</v>
      </c>
      <c r="T31" s="136">
        <f t="shared" si="3"/>
        <v>100.11470832176134</v>
      </c>
    </row>
    <row r="32" spans="1:21" s="131" customFormat="1" ht="21" customHeight="1" x14ac:dyDescent="0.15">
      <c r="A32" s="139"/>
      <c r="B32" s="140"/>
      <c r="C32" s="141"/>
      <c r="D32" s="140"/>
      <c r="E32" s="221">
        <v>713</v>
      </c>
      <c r="F32" s="221" t="s">
        <v>209</v>
      </c>
      <c r="G32" s="223">
        <f>'세입 내역'!G52</f>
        <v>5423</v>
      </c>
      <c r="H32" s="223">
        <f>'세입 내역'!H52</f>
        <v>5423</v>
      </c>
      <c r="I32" s="212">
        <f t="shared" si="1"/>
        <v>0</v>
      </c>
      <c r="J32" s="229">
        <f t="shared" si="0"/>
        <v>100</v>
      </c>
      <c r="K32" s="143"/>
      <c r="L32" s="140"/>
      <c r="M32" s="140"/>
      <c r="N32" s="140"/>
      <c r="O32" s="225">
        <v>311</v>
      </c>
      <c r="P32" s="225" t="s">
        <v>192</v>
      </c>
      <c r="Q32" s="138">
        <f>'세출 내역'!G66</f>
        <v>139470556</v>
      </c>
      <c r="R32" s="138">
        <f>'세출 내역'!H66</f>
        <v>138273366</v>
      </c>
      <c r="S32" s="138">
        <f t="shared" si="2"/>
        <v>-1197190</v>
      </c>
      <c r="T32" s="136">
        <f t="shared" si="3"/>
        <v>99.141618106118401</v>
      </c>
    </row>
    <row r="33" spans="1:20" s="131" customFormat="1" ht="21" customHeight="1" x14ac:dyDescent="0.15">
      <c r="A33" s="139"/>
      <c r="B33" s="140"/>
      <c r="C33" s="141"/>
      <c r="D33" s="140"/>
      <c r="E33" s="222">
        <v>714</v>
      </c>
      <c r="F33" s="222" t="s">
        <v>231</v>
      </c>
      <c r="G33" s="223">
        <f>'세입 내역'!G53</f>
        <v>116361707</v>
      </c>
      <c r="H33" s="223">
        <f>'세입 내역'!H53</f>
        <v>116361707</v>
      </c>
      <c r="I33" s="212">
        <f t="shared" si="1"/>
        <v>0</v>
      </c>
      <c r="J33" s="229">
        <f t="shared" si="0"/>
        <v>100</v>
      </c>
      <c r="K33" s="143"/>
      <c r="L33" s="140"/>
      <c r="M33" s="140"/>
      <c r="N33" s="140"/>
      <c r="O33" s="389">
        <v>312</v>
      </c>
      <c r="P33" s="224" t="s">
        <v>401</v>
      </c>
      <c r="Q33" s="138">
        <f>'세출 내역'!G72</f>
        <v>179900000</v>
      </c>
      <c r="R33" s="138">
        <f>'세출 내역'!H72</f>
        <v>179900000</v>
      </c>
      <c r="S33" s="138">
        <f t="shared" si="2"/>
        <v>0</v>
      </c>
      <c r="T33" s="136">
        <f t="shared" si="3"/>
        <v>100</v>
      </c>
    </row>
    <row r="34" spans="1:20" s="131" customFormat="1" ht="21" customHeight="1" x14ac:dyDescent="0.15">
      <c r="A34" s="132" t="s">
        <v>134</v>
      </c>
      <c r="B34" s="133" t="s">
        <v>166</v>
      </c>
      <c r="C34" s="134">
        <v>81</v>
      </c>
      <c r="D34" s="133" t="s">
        <v>166</v>
      </c>
      <c r="E34" s="448" t="s">
        <v>2</v>
      </c>
      <c r="F34" s="449"/>
      <c r="G34" s="138">
        <f>SUM(G35:G37)</f>
        <v>10790122</v>
      </c>
      <c r="H34" s="138">
        <f>SUM(H35:H37)</f>
        <v>10788308</v>
      </c>
      <c r="I34" s="212">
        <f t="shared" si="1"/>
        <v>-1814</v>
      </c>
      <c r="J34" s="229">
        <f t="shared" si="0"/>
        <v>99.983188327249678</v>
      </c>
      <c r="K34" s="143"/>
      <c r="L34" s="140"/>
      <c r="M34" s="140"/>
      <c r="N34" s="140"/>
      <c r="O34" s="389">
        <v>313</v>
      </c>
      <c r="P34" s="224" t="s">
        <v>402</v>
      </c>
      <c r="Q34" s="138">
        <f>'세출 내역'!G80</f>
        <v>224534000</v>
      </c>
      <c r="R34" s="138">
        <f>'세출 내역'!H80</f>
        <v>224264000</v>
      </c>
      <c r="S34" s="138">
        <f t="shared" si="2"/>
        <v>-270000</v>
      </c>
      <c r="T34" s="136">
        <f t="shared" si="3"/>
        <v>99.879750950858224</v>
      </c>
    </row>
    <row r="35" spans="1:20" s="131" customFormat="1" ht="21" customHeight="1" x14ac:dyDescent="0.15">
      <c r="A35" s="159"/>
      <c r="B35" s="156"/>
      <c r="C35" s="160"/>
      <c r="D35" s="156"/>
      <c r="E35" s="221">
        <v>811</v>
      </c>
      <c r="F35" s="221" t="s">
        <v>74</v>
      </c>
      <c r="G35" s="138">
        <f>'세입 내역'!G55</f>
        <v>0</v>
      </c>
      <c r="H35" s="138">
        <f>'세입 내역'!H55</f>
        <v>0</v>
      </c>
      <c r="I35" s="212">
        <f t="shared" si="1"/>
        <v>0</v>
      </c>
      <c r="J35" s="229">
        <v>0</v>
      </c>
      <c r="K35" s="143"/>
      <c r="L35" s="140"/>
      <c r="M35" s="140"/>
      <c r="N35" s="140"/>
      <c r="O35" s="389">
        <v>314</v>
      </c>
      <c r="P35" s="225" t="s">
        <v>191</v>
      </c>
      <c r="Q35" s="138">
        <f>'세출 내역'!G88</f>
        <v>30000000</v>
      </c>
      <c r="R35" s="138">
        <f>'세출 내역'!H88</f>
        <v>30000000</v>
      </c>
      <c r="S35" s="138">
        <f t="shared" si="2"/>
        <v>0</v>
      </c>
      <c r="T35" s="136">
        <f t="shared" si="3"/>
        <v>100</v>
      </c>
    </row>
    <row r="36" spans="1:20" s="131" customFormat="1" ht="21" customHeight="1" x14ac:dyDescent="0.15">
      <c r="A36" s="145"/>
      <c r="B36" s="146"/>
      <c r="C36" s="147"/>
      <c r="D36" s="146"/>
      <c r="E36" s="221">
        <v>812</v>
      </c>
      <c r="F36" s="221" t="s">
        <v>12</v>
      </c>
      <c r="G36" s="138">
        <f>'세입 내역'!G56</f>
        <v>50000</v>
      </c>
      <c r="H36" s="138">
        <f>'세입 내역'!H56</f>
        <v>48186</v>
      </c>
      <c r="I36" s="212">
        <f t="shared" si="1"/>
        <v>-1814</v>
      </c>
      <c r="J36" s="229">
        <v>0</v>
      </c>
      <c r="K36" s="143"/>
      <c r="L36" s="140"/>
      <c r="M36" s="140"/>
      <c r="N36" s="140"/>
      <c r="O36" s="389">
        <v>315</v>
      </c>
      <c r="P36" s="225" t="s">
        <v>259</v>
      </c>
      <c r="Q36" s="138">
        <f>'세출 내역'!G98</f>
        <v>325055101</v>
      </c>
      <c r="R36" s="138">
        <f>'세출 내역'!H98</f>
        <v>325082361</v>
      </c>
      <c r="S36" s="138">
        <f t="shared" si="2"/>
        <v>27260</v>
      </c>
      <c r="T36" s="136">
        <f t="shared" si="3"/>
        <v>100.0083862704865</v>
      </c>
    </row>
    <row r="37" spans="1:20" s="131" customFormat="1" ht="21" customHeight="1" thickBot="1" x14ac:dyDescent="0.2">
      <c r="A37" s="161"/>
      <c r="B37" s="162"/>
      <c r="C37" s="163"/>
      <c r="D37" s="162"/>
      <c r="E37" s="164">
        <v>813</v>
      </c>
      <c r="F37" s="164" t="s">
        <v>211</v>
      </c>
      <c r="G37" s="165">
        <f>'세입 내역'!G57</f>
        <v>10740122</v>
      </c>
      <c r="H37" s="165">
        <f>'세입 내역'!H57</f>
        <v>10740122</v>
      </c>
      <c r="I37" s="387">
        <f t="shared" si="1"/>
        <v>0</v>
      </c>
      <c r="J37" s="230">
        <f t="shared" ref="J37" si="4">H37/G37*100</f>
        <v>100</v>
      </c>
      <c r="K37" s="143"/>
      <c r="L37" s="140"/>
      <c r="M37" s="140"/>
      <c r="N37" s="140"/>
      <c r="O37" s="389">
        <v>316</v>
      </c>
      <c r="P37" s="225" t="s">
        <v>249</v>
      </c>
      <c r="Q37" s="138">
        <f>'세출 내역'!G105</f>
        <v>201576000</v>
      </c>
      <c r="R37" s="138">
        <f>'세출 내역'!H105</f>
        <v>202253300</v>
      </c>
      <c r="S37" s="138">
        <f t="shared" si="2"/>
        <v>677300</v>
      </c>
      <c r="T37" s="136">
        <f t="shared" si="3"/>
        <v>100.33600230186133</v>
      </c>
    </row>
    <row r="38" spans="1:20" s="131" customFormat="1" ht="21" customHeight="1" x14ac:dyDescent="0.15">
      <c r="K38" s="143"/>
      <c r="L38" s="140"/>
      <c r="M38" s="140"/>
      <c r="N38" s="140"/>
      <c r="O38" s="389">
        <v>317</v>
      </c>
      <c r="P38" s="225" t="s">
        <v>260</v>
      </c>
      <c r="Q38" s="138">
        <f>'세출 내역'!G112</f>
        <v>183375784</v>
      </c>
      <c r="R38" s="138">
        <f>'세출 내역'!H112</f>
        <v>183826324</v>
      </c>
      <c r="S38" s="138">
        <f t="shared" si="2"/>
        <v>450540</v>
      </c>
      <c r="T38" s="136">
        <f t="shared" si="3"/>
        <v>100.24569220110328</v>
      </c>
    </row>
    <row r="39" spans="1:20" s="131" customFormat="1" ht="21" customHeight="1" x14ac:dyDescent="0.15">
      <c r="K39" s="143"/>
      <c r="L39" s="140"/>
      <c r="M39" s="140"/>
      <c r="N39" s="140"/>
      <c r="O39" s="389">
        <v>318</v>
      </c>
      <c r="P39" s="225" t="s">
        <v>216</v>
      </c>
      <c r="Q39" s="135">
        <f>'세출 내역'!G122</f>
        <v>34630334</v>
      </c>
      <c r="R39" s="135">
        <f>'세출 내역'!H122</f>
        <v>38699614</v>
      </c>
      <c r="S39" s="138">
        <f t="shared" si="2"/>
        <v>4069280</v>
      </c>
      <c r="T39" s="136">
        <f t="shared" si="3"/>
        <v>111.75062302315652</v>
      </c>
    </row>
    <row r="40" spans="1:20" s="131" customFormat="1" ht="21" customHeight="1" x14ac:dyDescent="0.15">
      <c r="K40" s="143"/>
      <c r="L40" s="140"/>
      <c r="M40" s="140"/>
      <c r="N40" s="140"/>
      <c r="O40" s="389">
        <v>319</v>
      </c>
      <c r="P40" s="225" t="s">
        <v>392</v>
      </c>
      <c r="Q40" s="138">
        <f>'세출 내역'!G126</f>
        <v>179900000</v>
      </c>
      <c r="R40" s="138">
        <f>'세출 내역'!H126</f>
        <v>179900000</v>
      </c>
      <c r="S40" s="138">
        <f t="shared" si="2"/>
        <v>0</v>
      </c>
      <c r="T40" s="136">
        <v>0</v>
      </c>
    </row>
    <row r="41" spans="1:20" s="131" customFormat="1" ht="21" customHeight="1" x14ac:dyDescent="0.15">
      <c r="K41" s="143"/>
      <c r="L41" s="140"/>
      <c r="M41" s="140"/>
      <c r="N41" s="140"/>
      <c r="O41" s="389">
        <v>320</v>
      </c>
      <c r="P41" s="225" t="s">
        <v>393</v>
      </c>
      <c r="Q41" s="138">
        <f>'세출 내역'!G134</f>
        <v>5771830</v>
      </c>
      <c r="R41" s="138">
        <f>'세출 내역'!H134</f>
        <v>5771830</v>
      </c>
      <c r="S41" s="138">
        <f t="shared" si="2"/>
        <v>0</v>
      </c>
      <c r="T41" s="136">
        <v>0</v>
      </c>
    </row>
    <row r="42" spans="1:20" s="131" customFormat="1" ht="21" customHeight="1" x14ac:dyDescent="0.15">
      <c r="K42" s="166"/>
      <c r="L42" s="146"/>
      <c r="M42" s="146"/>
      <c r="N42" s="146"/>
      <c r="O42" s="389">
        <v>321</v>
      </c>
      <c r="P42" s="390" t="s">
        <v>332</v>
      </c>
      <c r="Q42" s="138">
        <f>'세출 내역'!G136</f>
        <v>207029209</v>
      </c>
      <c r="R42" s="138">
        <f>'세출 내역'!H136</f>
        <v>205244713</v>
      </c>
      <c r="S42" s="138">
        <f t="shared" si="2"/>
        <v>-1784496</v>
      </c>
      <c r="T42" s="136">
        <f t="shared" si="3"/>
        <v>99.13804626476643</v>
      </c>
    </row>
    <row r="43" spans="1:20" s="131" customFormat="1" ht="21" customHeight="1" x14ac:dyDescent="0.15">
      <c r="G43" s="213"/>
      <c r="H43" s="213"/>
      <c r="K43" s="167"/>
      <c r="L43" s="168"/>
      <c r="M43" s="168"/>
      <c r="N43" s="168"/>
      <c r="O43" s="389">
        <v>322</v>
      </c>
      <c r="P43" s="225" t="s">
        <v>394</v>
      </c>
      <c r="Q43" s="138">
        <f>'세출 내역'!G142</f>
        <v>37772871</v>
      </c>
      <c r="R43" s="138">
        <f>'세출 내역'!H142</f>
        <v>38552268</v>
      </c>
      <c r="S43" s="138">
        <f t="shared" si="2"/>
        <v>779397</v>
      </c>
      <c r="T43" s="136">
        <f t="shared" si="3"/>
        <v>102.06337770830287</v>
      </c>
    </row>
    <row r="44" spans="1:20" s="131" customFormat="1" ht="21" customHeight="1" x14ac:dyDescent="0.15">
      <c r="G44" s="213"/>
      <c r="H44" s="213"/>
      <c r="K44" s="167"/>
      <c r="L44" s="168"/>
      <c r="M44" s="168"/>
      <c r="N44" s="168"/>
      <c r="O44" s="389">
        <v>323</v>
      </c>
      <c r="P44" s="225" t="s">
        <v>395</v>
      </c>
      <c r="Q44" s="138">
        <f>'세출 내역'!G148</f>
        <v>0</v>
      </c>
      <c r="R44" s="138">
        <f>'세출 내역'!H148</f>
        <v>0</v>
      </c>
      <c r="S44" s="138">
        <f t="shared" si="2"/>
        <v>0</v>
      </c>
      <c r="T44" s="136">
        <v>0</v>
      </c>
    </row>
    <row r="45" spans="1:20" s="131" customFormat="1" ht="21" customHeight="1" x14ac:dyDescent="0.15">
      <c r="G45" s="213"/>
      <c r="H45" s="213"/>
      <c r="K45" s="167"/>
      <c r="L45" s="168"/>
      <c r="M45" s="168"/>
      <c r="N45" s="168"/>
      <c r="O45" s="389">
        <v>324</v>
      </c>
      <c r="P45" s="389" t="s">
        <v>147</v>
      </c>
      <c r="Q45" s="138">
        <f>'세출 내역'!G149</f>
        <v>5700000</v>
      </c>
      <c r="R45" s="138">
        <f>'세출 내역'!H149</f>
        <v>5700000</v>
      </c>
      <c r="S45" s="138">
        <f t="shared" ref="S45:S55" si="5">R45-Q45</f>
        <v>0</v>
      </c>
      <c r="T45" s="136">
        <v>0</v>
      </c>
    </row>
    <row r="46" spans="1:20" s="131" customFormat="1" ht="21" customHeight="1" x14ac:dyDescent="0.15">
      <c r="G46" s="213"/>
      <c r="H46" s="213"/>
      <c r="K46" s="167"/>
      <c r="L46" s="168"/>
      <c r="M46" s="168"/>
      <c r="N46" s="168"/>
      <c r="O46" s="389">
        <v>325</v>
      </c>
      <c r="P46" s="389" t="s">
        <v>396</v>
      </c>
      <c r="Q46" s="138">
        <f>'세출 내역'!G150</f>
        <v>5248680</v>
      </c>
      <c r="R46" s="138">
        <f>'세출 내역'!H150</f>
        <v>4548680</v>
      </c>
      <c r="S46" s="138">
        <f t="shared" si="5"/>
        <v>-700000</v>
      </c>
      <c r="T46" s="136">
        <f>R46/Q46*100</f>
        <v>86.663313442617948</v>
      </c>
    </row>
    <row r="47" spans="1:20" s="131" customFormat="1" ht="21" customHeight="1" x14ac:dyDescent="0.15">
      <c r="G47" s="213"/>
      <c r="H47" s="213"/>
      <c r="K47" s="167"/>
      <c r="L47" s="168"/>
      <c r="M47" s="168"/>
      <c r="N47" s="168"/>
      <c r="O47" s="389">
        <v>326</v>
      </c>
      <c r="P47" s="389" t="s">
        <v>387</v>
      </c>
      <c r="Q47" s="138">
        <f>'세출 내역'!G153</f>
        <v>29000000</v>
      </c>
      <c r="R47" s="138">
        <f>'세출 내역'!H153</f>
        <v>29000000</v>
      </c>
      <c r="S47" s="138">
        <f t="shared" si="5"/>
        <v>0</v>
      </c>
      <c r="T47" s="136">
        <v>0</v>
      </c>
    </row>
    <row r="48" spans="1:20" s="131" customFormat="1" ht="21" customHeight="1" x14ac:dyDescent="0.15">
      <c r="G48" s="213"/>
      <c r="H48" s="213"/>
      <c r="K48" s="172" t="s">
        <v>127</v>
      </c>
      <c r="L48" s="389" t="s">
        <v>175</v>
      </c>
      <c r="M48" s="389">
        <v>41</v>
      </c>
      <c r="N48" s="389" t="s">
        <v>175</v>
      </c>
      <c r="O48" s="204">
        <v>411</v>
      </c>
      <c r="P48" s="389" t="s">
        <v>155</v>
      </c>
      <c r="Q48" s="209">
        <f>'세출 내역'!G156</f>
        <v>957000</v>
      </c>
      <c r="R48" s="209">
        <f>'세출 내역'!H156</f>
        <v>957000</v>
      </c>
      <c r="S48" s="138">
        <f t="shared" si="5"/>
        <v>0</v>
      </c>
      <c r="T48" s="136">
        <f>R48/Q48*100</f>
        <v>100</v>
      </c>
    </row>
    <row r="49" spans="1:20" s="131" customFormat="1" ht="21" customHeight="1" x14ac:dyDescent="0.15">
      <c r="G49" s="213"/>
      <c r="H49" s="213"/>
      <c r="K49" s="137" t="s">
        <v>128</v>
      </c>
      <c r="L49" s="133" t="s">
        <v>176</v>
      </c>
      <c r="M49" s="133">
        <v>51</v>
      </c>
      <c r="N49" s="133" t="s">
        <v>180</v>
      </c>
      <c r="O49" s="448" t="s">
        <v>2</v>
      </c>
      <c r="P49" s="449"/>
      <c r="Q49" s="138">
        <f>SUM(Q50:Q51)</f>
        <v>0</v>
      </c>
      <c r="R49" s="138">
        <f>SUM(R50:R51)</f>
        <v>0</v>
      </c>
      <c r="S49" s="138">
        <f t="shared" si="5"/>
        <v>0</v>
      </c>
      <c r="T49" s="136">
        <v>0</v>
      </c>
    </row>
    <row r="50" spans="1:20" s="131" customFormat="1" ht="21" customHeight="1" x14ac:dyDescent="0.15">
      <c r="A50" s="147"/>
      <c r="B50" s="147"/>
      <c r="C50" s="147"/>
      <c r="D50" s="147"/>
      <c r="E50" s="147"/>
      <c r="F50" s="147"/>
      <c r="G50" s="147"/>
      <c r="H50" s="147"/>
      <c r="I50" s="147"/>
      <c r="J50" s="147"/>
      <c r="K50" s="151"/>
      <c r="L50" s="140"/>
      <c r="M50" s="140"/>
      <c r="N50" s="140"/>
      <c r="O50" s="389">
        <v>511</v>
      </c>
      <c r="P50" s="389" t="s">
        <v>156</v>
      </c>
      <c r="Q50" s="138">
        <f>'세출 내역'!G158</f>
        <v>0</v>
      </c>
      <c r="R50" s="138">
        <f>'세출 내역'!H158</f>
        <v>0</v>
      </c>
      <c r="S50" s="138">
        <f t="shared" si="5"/>
        <v>0</v>
      </c>
      <c r="T50" s="136">
        <v>0</v>
      </c>
    </row>
    <row r="51" spans="1:20" s="131" customFormat="1" ht="21" customHeight="1" x14ac:dyDescent="0.15">
      <c r="A51" s="147"/>
      <c r="B51" s="147"/>
      <c r="C51" s="147"/>
      <c r="D51" s="147"/>
      <c r="E51" s="147"/>
      <c r="F51" s="147"/>
      <c r="G51" s="147"/>
      <c r="H51" s="147"/>
      <c r="I51" s="147"/>
      <c r="J51" s="147"/>
      <c r="K51" s="173"/>
      <c r="L51" s="158"/>
      <c r="M51" s="158"/>
      <c r="N51" s="158"/>
      <c r="O51" s="389">
        <v>512</v>
      </c>
      <c r="P51" s="389" t="s">
        <v>157</v>
      </c>
      <c r="Q51" s="138">
        <f>'세출 내역'!G159</f>
        <v>0</v>
      </c>
      <c r="R51" s="138">
        <f>'세출 내역'!H159</f>
        <v>0</v>
      </c>
      <c r="S51" s="138">
        <f t="shared" si="5"/>
        <v>0</v>
      </c>
      <c r="T51" s="136">
        <v>0</v>
      </c>
    </row>
    <row r="52" spans="1:20" s="131" customFormat="1" ht="21" customHeight="1" x14ac:dyDescent="0.15">
      <c r="A52" s="147"/>
      <c r="B52" s="147"/>
      <c r="C52" s="147"/>
      <c r="D52" s="147"/>
      <c r="E52" s="147"/>
      <c r="F52" s="147"/>
      <c r="G52" s="147"/>
      <c r="H52" s="147"/>
      <c r="I52" s="147"/>
      <c r="J52" s="147"/>
      <c r="K52" s="172" t="s">
        <v>132</v>
      </c>
      <c r="L52" s="389" t="s">
        <v>177</v>
      </c>
      <c r="M52" s="389">
        <v>61</v>
      </c>
      <c r="N52" s="389" t="s">
        <v>177</v>
      </c>
      <c r="O52" s="389">
        <v>611</v>
      </c>
      <c r="P52" s="389" t="s">
        <v>113</v>
      </c>
      <c r="Q52" s="153">
        <f>'세출 내역'!G160</f>
        <v>0</v>
      </c>
      <c r="R52" s="153">
        <f>'세출 내역'!H160</f>
        <v>0</v>
      </c>
      <c r="S52" s="138">
        <f t="shared" si="5"/>
        <v>0</v>
      </c>
      <c r="T52" s="136">
        <v>0</v>
      </c>
    </row>
    <row r="53" spans="1:20" s="131" customFormat="1" ht="21" customHeight="1" x14ac:dyDescent="0.15">
      <c r="A53" s="147"/>
      <c r="B53" s="147"/>
      <c r="C53" s="147"/>
      <c r="D53" s="147"/>
      <c r="E53" s="147"/>
      <c r="F53" s="147"/>
      <c r="G53" s="147"/>
      <c r="H53" s="147"/>
      <c r="I53" s="147"/>
      <c r="J53" s="147"/>
      <c r="K53" s="151" t="s">
        <v>133</v>
      </c>
      <c r="L53" s="140" t="s">
        <v>178</v>
      </c>
      <c r="M53" s="140">
        <v>71</v>
      </c>
      <c r="N53" s="140" t="s">
        <v>181</v>
      </c>
      <c r="O53" s="448" t="s">
        <v>2</v>
      </c>
      <c r="P53" s="449"/>
      <c r="Q53" s="153">
        <f>SUM(Q54:Q55)</f>
        <v>128242920</v>
      </c>
      <c r="R53" s="153">
        <f>SUM(R54:R55)</f>
        <v>137576640</v>
      </c>
      <c r="S53" s="138">
        <f t="shared" si="5"/>
        <v>9333720</v>
      </c>
      <c r="T53" s="136">
        <f>R53/Q53*100</f>
        <v>107.27815617423558</v>
      </c>
    </row>
    <row r="54" spans="1:20" ht="21" customHeight="1" x14ac:dyDescent="0.15">
      <c r="A54" s="160"/>
      <c r="B54" s="160"/>
      <c r="C54" s="160"/>
      <c r="D54" s="160"/>
      <c r="E54" s="160"/>
      <c r="F54" s="160"/>
      <c r="G54" s="169"/>
      <c r="H54" s="169"/>
      <c r="I54" s="169"/>
      <c r="J54" s="179"/>
      <c r="K54" s="143"/>
      <c r="L54" s="140" t="s">
        <v>179</v>
      </c>
      <c r="M54" s="140"/>
      <c r="N54" s="140" t="s">
        <v>179</v>
      </c>
      <c r="O54" s="204">
        <v>711</v>
      </c>
      <c r="P54" s="389" t="s">
        <v>158</v>
      </c>
      <c r="Q54" s="153">
        <f>'세출 내역'!G162</f>
        <v>31255009</v>
      </c>
      <c r="R54" s="153">
        <f>'세출 내역'!H162</f>
        <v>40588729</v>
      </c>
      <c r="S54" s="138">
        <f t="shared" si="5"/>
        <v>9333720</v>
      </c>
      <c r="T54" s="136">
        <f>R54/Q54*100</f>
        <v>129.86311730065412</v>
      </c>
    </row>
    <row r="55" spans="1:20" ht="21" customHeight="1" thickBot="1" x14ac:dyDescent="0.2">
      <c r="A55" s="160"/>
      <c r="B55" s="160"/>
      <c r="C55" s="160"/>
      <c r="D55" s="160"/>
      <c r="E55" s="160"/>
      <c r="F55" s="160"/>
      <c r="G55" s="169"/>
      <c r="H55" s="169"/>
      <c r="I55" s="169"/>
      <c r="J55" s="179"/>
      <c r="K55" s="175"/>
      <c r="L55" s="162"/>
      <c r="M55" s="162"/>
      <c r="N55" s="162"/>
      <c r="O55" s="205">
        <v>712</v>
      </c>
      <c r="P55" s="164" t="s">
        <v>159</v>
      </c>
      <c r="Q55" s="176">
        <f>'세출 내역'!G166</f>
        <v>96987911</v>
      </c>
      <c r="R55" s="176">
        <f>'세출 내역'!H166</f>
        <v>96987911</v>
      </c>
      <c r="S55" s="165">
        <f t="shared" si="5"/>
        <v>0</v>
      </c>
      <c r="T55" s="203">
        <f>R55/Q55*100</f>
        <v>100</v>
      </c>
    </row>
    <row r="56" spans="1:20" ht="21" customHeight="1" x14ac:dyDescent="0.15">
      <c r="A56" s="160"/>
      <c r="B56" s="160"/>
      <c r="C56" s="160"/>
      <c r="D56" s="160"/>
      <c r="E56" s="115"/>
      <c r="F56" s="160"/>
      <c r="G56" s="170"/>
      <c r="H56" s="170"/>
      <c r="I56" s="171"/>
      <c r="J56" s="207"/>
    </row>
    <row r="57" spans="1:20" ht="21" customHeight="1" x14ac:dyDescent="0.15">
      <c r="A57" s="160"/>
      <c r="B57" s="160"/>
      <c r="C57" s="160"/>
      <c r="D57" s="160"/>
      <c r="E57" s="115"/>
      <c r="F57" s="160"/>
      <c r="G57" s="170"/>
      <c r="H57" s="170"/>
      <c r="I57" s="171"/>
      <c r="J57" s="207"/>
    </row>
    <row r="58" spans="1:20" ht="21" customHeight="1" x14ac:dyDescent="0.15">
      <c r="A58" s="160"/>
      <c r="B58" s="160"/>
      <c r="C58" s="160"/>
      <c r="D58" s="160"/>
      <c r="E58" s="115"/>
      <c r="F58" s="160"/>
      <c r="G58" s="170"/>
      <c r="H58" s="170"/>
      <c r="I58" s="171"/>
      <c r="J58" s="207"/>
    </row>
    <row r="59" spans="1:20" ht="21" customHeight="1" x14ac:dyDescent="0.15">
      <c r="A59" s="160"/>
      <c r="B59" s="160"/>
      <c r="C59" s="160"/>
      <c r="D59" s="160"/>
      <c r="E59" s="115"/>
      <c r="F59" s="160"/>
      <c r="G59" s="170"/>
      <c r="H59" s="170"/>
      <c r="I59" s="171"/>
      <c r="J59" s="207"/>
      <c r="K59" s="119"/>
      <c r="L59" s="119"/>
      <c r="M59" s="119"/>
      <c r="N59" s="119"/>
      <c r="O59" s="119"/>
      <c r="P59" s="119"/>
      <c r="Q59" s="119"/>
      <c r="R59" s="119"/>
    </row>
    <row r="60" spans="1:20" ht="21" customHeight="1" x14ac:dyDescent="0.15">
      <c r="A60" s="160"/>
      <c r="B60" s="160"/>
      <c r="C60" s="160"/>
      <c r="D60" s="160"/>
      <c r="E60" s="160"/>
      <c r="F60" s="160"/>
      <c r="G60" s="169"/>
      <c r="H60" s="169"/>
      <c r="I60" s="169"/>
      <c r="J60" s="179"/>
    </row>
    <row r="61" spans="1:20" ht="21" customHeight="1" x14ac:dyDescent="0.15">
      <c r="C61" s="117"/>
      <c r="D61" s="117"/>
      <c r="E61" s="180"/>
      <c r="F61" s="181"/>
      <c r="G61" s="147"/>
      <c r="H61" s="147"/>
      <c r="I61" s="123"/>
      <c r="J61" s="182"/>
      <c r="K61" s="183"/>
      <c r="L61" s="184"/>
      <c r="M61" s="184"/>
      <c r="N61" s="184"/>
      <c r="O61" s="185"/>
      <c r="P61" s="186"/>
      <c r="Q61" s="214"/>
      <c r="R61" s="214"/>
      <c r="S61" s="187"/>
      <c r="T61" s="188"/>
    </row>
    <row r="62" spans="1:20" ht="21" customHeight="1" x14ac:dyDescent="0.15">
      <c r="C62" s="117"/>
      <c r="D62" s="117"/>
      <c r="E62" s="180"/>
      <c r="F62" s="181"/>
      <c r="G62" s="147"/>
      <c r="H62" s="147"/>
      <c r="I62" s="123"/>
      <c r="J62" s="182"/>
      <c r="K62" s="183"/>
      <c r="L62" s="184"/>
      <c r="M62" s="184"/>
      <c r="N62" s="184"/>
      <c r="O62" s="185"/>
      <c r="P62" s="186"/>
      <c r="Q62" s="214"/>
      <c r="R62" s="214"/>
      <c r="S62" s="187"/>
      <c r="T62" s="188"/>
    </row>
    <row r="63" spans="1:20" ht="21" customHeight="1" x14ac:dyDescent="0.15">
      <c r="A63" s="183"/>
      <c r="B63" s="183"/>
      <c r="C63" s="183"/>
      <c r="D63" s="183"/>
      <c r="E63" s="185"/>
      <c r="F63" s="186"/>
      <c r="G63" s="214"/>
      <c r="H63" s="214"/>
      <c r="I63" s="187"/>
      <c r="J63" s="188"/>
      <c r="M63" s="117"/>
      <c r="N63" s="117"/>
      <c r="O63" s="180"/>
      <c r="P63" s="181"/>
      <c r="Q63" s="147"/>
      <c r="R63" s="147"/>
      <c r="S63" s="123"/>
      <c r="T63" s="123"/>
    </row>
    <row r="66" spans="11:20" x14ac:dyDescent="0.15">
      <c r="K66" s="189"/>
      <c r="L66" s="189"/>
      <c r="M66" s="190"/>
      <c r="N66" s="190"/>
      <c r="O66" s="190"/>
      <c r="P66" s="191"/>
      <c r="S66" s="174"/>
      <c r="T66" s="174"/>
    </row>
    <row r="90" spans="13:14" x14ac:dyDescent="0.15">
      <c r="M90" s="117"/>
      <c r="N90" s="117"/>
    </row>
    <row r="91" spans="13:14" x14ac:dyDescent="0.15">
      <c r="M91" s="117"/>
      <c r="N91" s="117"/>
    </row>
    <row r="92" spans="13:14" x14ac:dyDescent="0.15">
      <c r="M92" s="117"/>
      <c r="N92" s="117"/>
    </row>
    <row r="93" spans="13:14" x14ac:dyDescent="0.15">
      <c r="M93" s="117"/>
      <c r="N93" s="117"/>
    </row>
  </sheetData>
  <mergeCells count="30">
    <mergeCell ref="S2:T2"/>
    <mergeCell ref="A3:J3"/>
    <mergeCell ref="E34:F34"/>
    <mergeCell ref="E23:F23"/>
    <mergeCell ref="E20:F20"/>
    <mergeCell ref="E15:F15"/>
    <mergeCell ref="E29:F29"/>
    <mergeCell ref="E26:F26"/>
    <mergeCell ref="K3:T3"/>
    <mergeCell ref="O8:P8"/>
    <mergeCell ref="O15:P15"/>
    <mergeCell ref="O31:P31"/>
    <mergeCell ref="O27:P27"/>
    <mergeCell ref="O19:P19"/>
    <mergeCell ref="O53:P53"/>
    <mergeCell ref="O49:P49"/>
    <mergeCell ref="A1:T1"/>
    <mergeCell ref="M7:P7"/>
    <mergeCell ref="A6:F6"/>
    <mergeCell ref="E7:F7"/>
    <mergeCell ref="I4:J4"/>
    <mergeCell ref="S4:T4"/>
    <mergeCell ref="A4:B5"/>
    <mergeCell ref="C4:D5"/>
    <mergeCell ref="E4:F5"/>
    <mergeCell ref="K4:L5"/>
    <mergeCell ref="M4:N5"/>
    <mergeCell ref="O4:P5"/>
    <mergeCell ref="K6:P6"/>
    <mergeCell ref="A2:D2"/>
  </mergeCells>
  <phoneticPr fontId="2" type="noConversion"/>
  <printOptions horizontalCentered="1"/>
  <pageMargins left="0.23622047244094491" right="0.23622047244094491" top="0.74803149606299213" bottom="0.74803149606299213" header="0.31496062992125984" footer="0.31496062992125984"/>
  <pageSetup paperSize="9" scale="5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AO73"/>
  <sheetViews>
    <sheetView tabSelected="1" view="pageBreakPreview" topLeftCell="A54" zoomScale="130" zoomScaleSheetLayoutView="130" workbookViewId="0">
      <selection activeCell="L56" sqref="L56"/>
    </sheetView>
  </sheetViews>
  <sheetFormatPr defaultRowHeight="12" x14ac:dyDescent="0.15"/>
  <cols>
    <col min="1" max="1" width="2.6640625" style="348" bestFit="1" customWidth="1"/>
    <col min="2" max="2" width="9.21875" style="348" customWidth="1"/>
    <col min="3" max="3" width="3.109375" style="349" bestFit="1" customWidth="1"/>
    <col min="4" max="4" width="9" style="349" bestFit="1" customWidth="1"/>
    <col min="5" max="5" width="3.77734375" style="349" bestFit="1" customWidth="1"/>
    <col min="6" max="6" width="14.109375" style="349" bestFit="1" customWidth="1"/>
    <col min="7" max="8" width="12.6640625" style="349" customWidth="1"/>
    <col min="9" max="9" width="12.33203125" style="349" bestFit="1" customWidth="1"/>
    <col min="10" max="10" width="6.5546875" style="386" customWidth="1"/>
    <col min="11" max="11" width="12.5546875" style="352" bestFit="1" customWidth="1"/>
    <col min="12" max="12" width="26.109375" style="352" customWidth="1"/>
    <col min="13" max="13" width="9.88671875" style="353" bestFit="1" customWidth="1"/>
    <col min="14" max="17" width="10.21875" style="253" bestFit="1" customWidth="1"/>
    <col min="18" max="16384" width="8.88671875" style="253"/>
  </cols>
  <sheetData>
    <row r="1" spans="1:41" s="231" customFormat="1" ht="50.1" customHeight="1" x14ac:dyDescent="0.15">
      <c r="A1" s="472" t="s">
        <v>449</v>
      </c>
      <c r="B1" s="472"/>
      <c r="C1" s="472"/>
      <c r="D1" s="472"/>
      <c r="E1" s="472"/>
      <c r="F1" s="472"/>
      <c r="G1" s="472"/>
      <c r="H1" s="472"/>
      <c r="I1" s="472"/>
      <c r="J1" s="472"/>
      <c r="K1" s="472"/>
      <c r="L1" s="472"/>
      <c r="M1" s="473"/>
    </row>
    <row r="2" spans="1:41" s="231" customFormat="1" ht="15.75" customHeight="1" x14ac:dyDescent="0.15">
      <c r="A2" s="482" t="s">
        <v>5</v>
      </c>
      <c r="B2" s="482"/>
      <c r="C2" s="433"/>
      <c r="D2" s="232"/>
      <c r="E2" s="232"/>
      <c r="F2" s="233"/>
      <c r="G2" s="233"/>
      <c r="H2" s="233"/>
      <c r="I2" s="233"/>
      <c r="J2" s="237"/>
      <c r="K2" s="236"/>
      <c r="L2" s="236"/>
      <c r="M2" s="237"/>
    </row>
    <row r="3" spans="1:41" s="231" customFormat="1" ht="15.75" customHeight="1" thickBot="1" x14ac:dyDescent="0.2">
      <c r="A3" s="238"/>
      <c r="B3" s="433"/>
      <c r="C3" s="433"/>
      <c r="D3" s="232"/>
      <c r="E3" s="232"/>
      <c r="F3" s="233"/>
      <c r="G3" s="233"/>
      <c r="H3" s="233"/>
      <c r="I3" s="233"/>
      <c r="J3" s="237"/>
      <c r="K3" s="236"/>
      <c r="L3" s="483" t="s">
        <v>207</v>
      </c>
      <c r="M3" s="483"/>
    </row>
    <row r="4" spans="1:41" s="240" customFormat="1" ht="24.95" customHeight="1" x14ac:dyDescent="0.15">
      <c r="A4" s="476" t="s">
        <v>36</v>
      </c>
      <c r="B4" s="477"/>
      <c r="C4" s="477" t="s">
        <v>37</v>
      </c>
      <c r="D4" s="477"/>
      <c r="E4" s="477" t="s">
        <v>38</v>
      </c>
      <c r="F4" s="477"/>
      <c r="G4" s="239" t="s">
        <v>390</v>
      </c>
      <c r="H4" s="239" t="s">
        <v>446</v>
      </c>
      <c r="I4" s="474" t="s">
        <v>39</v>
      </c>
      <c r="J4" s="474"/>
      <c r="K4" s="474" t="s">
        <v>40</v>
      </c>
      <c r="L4" s="474"/>
      <c r="M4" s="475"/>
    </row>
    <row r="5" spans="1:41" s="240" customFormat="1" ht="28.5" customHeight="1" thickBot="1" x14ac:dyDescent="0.2">
      <c r="A5" s="478"/>
      <c r="B5" s="479"/>
      <c r="C5" s="479"/>
      <c r="D5" s="479"/>
      <c r="E5" s="479"/>
      <c r="F5" s="479"/>
      <c r="G5" s="431" t="s">
        <v>48</v>
      </c>
      <c r="H5" s="431" t="s">
        <v>368</v>
      </c>
      <c r="I5" s="437" t="s">
        <v>41</v>
      </c>
      <c r="J5" s="437" t="s">
        <v>42</v>
      </c>
      <c r="K5" s="242" t="s">
        <v>145</v>
      </c>
      <c r="L5" s="243" t="s">
        <v>135</v>
      </c>
      <c r="M5" s="244" t="s">
        <v>120</v>
      </c>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row>
    <row r="6" spans="1:41" ht="21" customHeight="1" thickTop="1" x14ac:dyDescent="0.15">
      <c r="A6" s="469" t="s">
        <v>0</v>
      </c>
      <c r="B6" s="470"/>
      <c r="C6" s="470"/>
      <c r="D6" s="471"/>
      <c r="E6" s="471"/>
      <c r="F6" s="471"/>
      <c r="G6" s="354">
        <f>G7+G14+G15+G40+G43+G46+G49+G54</f>
        <v>2200731611</v>
      </c>
      <c r="H6" s="354">
        <f>H7+H14+H15+H40+H43+H46+H49+H54</f>
        <v>2208072856</v>
      </c>
      <c r="I6" s="355">
        <f>H6-G6</f>
        <v>7341245</v>
      </c>
      <c r="J6" s="355">
        <f>H6/G6*100</f>
        <v>100.33358202169251</v>
      </c>
      <c r="K6" s="356"/>
      <c r="L6" s="357"/>
      <c r="M6" s="358"/>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row>
    <row r="7" spans="1:41" ht="21" customHeight="1" x14ac:dyDescent="0.15">
      <c r="A7" s="299" t="s">
        <v>121</v>
      </c>
      <c r="B7" s="255" t="s">
        <v>3</v>
      </c>
      <c r="C7" s="255">
        <v>11</v>
      </c>
      <c r="D7" s="255" t="s">
        <v>6</v>
      </c>
      <c r="E7" s="468" t="s">
        <v>2</v>
      </c>
      <c r="F7" s="468"/>
      <c r="G7" s="315">
        <f>SUM(G8:G13)</f>
        <v>275944961</v>
      </c>
      <c r="H7" s="315">
        <f>SUM(H8:H13)</f>
        <v>284788025</v>
      </c>
      <c r="I7" s="379">
        <f>H7-G7</f>
        <v>8843064</v>
      </c>
      <c r="J7" s="359">
        <f>H7/G7*100</f>
        <v>103.20464775582548</v>
      </c>
      <c r="K7" s="484" t="s">
        <v>298</v>
      </c>
      <c r="L7" s="485"/>
      <c r="M7" s="360">
        <f>SUM(M8:M13)</f>
        <v>284788025</v>
      </c>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row>
    <row r="8" spans="1:41" ht="21" customHeight="1" x14ac:dyDescent="0.15">
      <c r="A8" s="257"/>
      <c r="B8" s="258"/>
      <c r="C8" s="258"/>
      <c r="D8" s="258"/>
      <c r="E8" s="432">
        <v>111</v>
      </c>
      <c r="F8" s="336" t="s">
        <v>215</v>
      </c>
      <c r="G8" s="315">
        <v>15686300</v>
      </c>
      <c r="H8" s="298">
        <f t="shared" ref="H8:H14" si="0">M8</f>
        <v>15504187</v>
      </c>
      <c r="I8" s="379">
        <f t="shared" ref="I8:I16" si="1">H8-G8</f>
        <v>-182113</v>
      </c>
      <c r="J8" s="359">
        <f t="shared" ref="J8:J16" si="2">H8/G8*100</f>
        <v>98.839031511573793</v>
      </c>
      <c r="K8" s="321" t="str">
        <f>F8</f>
        <v>실버마을작업장</v>
      </c>
      <c r="L8" s="434"/>
      <c r="M8" s="361">
        <v>15504187</v>
      </c>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row>
    <row r="9" spans="1:41" ht="21" customHeight="1" x14ac:dyDescent="0.15">
      <c r="A9" s="257"/>
      <c r="B9" s="258"/>
      <c r="C9" s="258"/>
      <c r="D9" s="258"/>
      <c r="E9" s="432">
        <v>112</v>
      </c>
      <c r="F9" s="336" t="s">
        <v>248</v>
      </c>
      <c r="G9" s="315">
        <v>54154600</v>
      </c>
      <c r="H9" s="298">
        <f t="shared" si="0"/>
        <v>54154600</v>
      </c>
      <c r="I9" s="379">
        <f t="shared" si="1"/>
        <v>0</v>
      </c>
      <c r="J9" s="359">
        <f t="shared" si="2"/>
        <v>100</v>
      </c>
      <c r="K9" s="321" t="str">
        <f>F9</f>
        <v>스쿨존안전지킴이</v>
      </c>
      <c r="L9" s="434"/>
      <c r="M9" s="361">
        <v>54154600</v>
      </c>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row>
    <row r="10" spans="1:41" ht="21" customHeight="1" x14ac:dyDescent="0.15">
      <c r="A10" s="257"/>
      <c r="B10" s="258"/>
      <c r="C10" s="258"/>
      <c r="D10" s="258"/>
      <c r="E10" s="432">
        <v>113</v>
      </c>
      <c r="F10" s="336" t="s">
        <v>249</v>
      </c>
      <c r="G10" s="315">
        <v>33600320</v>
      </c>
      <c r="H10" s="298">
        <f t="shared" si="0"/>
        <v>34370320</v>
      </c>
      <c r="I10" s="379">
        <f t="shared" si="1"/>
        <v>770000</v>
      </c>
      <c r="J10" s="359">
        <f t="shared" si="2"/>
        <v>102.29164484147771</v>
      </c>
      <c r="K10" s="321" t="str">
        <f>F10</f>
        <v>학교급식지킴이</v>
      </c>
      <c r="L10" s="434"/>
      <c r="M10" s="361">
        <v>34370320</v>
      </c>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row>
    <row r="11" spans="1:41" ht="21" customHeight="1" x14ac:dyDescent="0.15">
      <c r="A11" s="257"/>
      <c r="B11" s="258"/>
      <c r="C11" s="258"/>
      <c r="D11" s="258"/>
      <c r="E11" s="432">
        <v>114</v>
      </c>
      <c r="F11" s="336" t="s">
        <v>217</v>
      </c>
      <c r="G11" s="315">
        <v>41728718</v>
      </c>
      <c r="H11" s="298">
        <f t="shared" si="0"/>
        <v>43861742</v>
      </c>
      <c r="I11" s="379">
        <f t="shared" si="1"/>
        <v>2133024</v>
      </c>
      <c r="J11" s="359">
        <f t="shared" si="2"/>
        <v>105.11164517443359</v>
      </c>
      <c r="K11" s="321" t="s">
        <v>227</v>
      </c>
      <c r="L11" s="434"/>
      <c r="M11" s="361">
        <v>43861742</v>
      </c>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row>
    <row r="12" spans="1:41" ht="21" customHeight="1" x14ac:dyDescent="0.15">
      <c r="A12" s="257"/>
      <c r="B12" s="258"/>
      <c r="C12" s="258"/>
      <c r="D12" s="258"/>
      <c r="E12" s="432">
        <v>115</v>
      </c>
      <c r="F12" s="336" t="s">
        <v>321</v>
      </c>
      <c r="G12" s="315">
        <v>117702152</v>
      </c>
      <c r="H12" s="298">
        <f t="shared" si="0"/>
        <v>123344908</v>
      </c>
      <c r="I12" s="379">
        <f t="shared" si="1"/>
        <v>5642756</v>
      </c>
      <c r="J12" s="359">
        <f t="shared" si="2"/>
        <v>104.79409756246427</v>
      </c>
      <c r="K12" s="321" t="str">
        <f>F12</f>
        <v>다방(多芳)</v>
      </c>
      <c r="L12" s="336"/>
      <c r="M12" s="361">
        <v>123344908</v>
      </c>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row>
    <row r="13" spans="1:41" ht="21" customHeight="1" x14ac:dyDescent="0.15">
      <c r="A13" s="257"/>
      <c r="B13" s="258"/>
      <c r="C13" s="258"/>
      <c r="D13" s="258"/>
      <c r="E13" s="432">
        <v>116</v>
      </c>
      <c r="F13" s="336" t="s">
        <v>359</v>
      </c>
      <c r="G13" s="315">
        <v>13072871</v>
      </c>
      <c r="H13" s="298">
        <f t="shared" si="0"/>
        <v>13552268</v>
      </c>
      <c r="I13" s="379">
        <f t="shared" si="1"/>
        <v>479397</v>
      </c>
      <c r="J13" s="359">
        <f t="shared" si="2"/>
        <v>103.66711336782868</v>
      </c>
      <c r="K13" s="321" t="str">
        <f>F13</f>
        <v>베이비부머</v>
      </c>
      <c r="L13" s="336"/>
      <c r="M13" s="361">
        <v>13552268</v>
      </c>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row>
    <row r="14" spans="1:41" ht="39" x14ac:dyDescent="0.15">
      <c r="A14" s="250" t="s">
        <v>122</v>
      </c>
      <c r="B14" s="430" t="s">
        <v>93</v>
      </c>
      <c r="C14" s="430">
        <v>21</v>
      </c>
      <c r="D14" s="430" t="s">
        <v>93</v>
      </c>
      <c r="E14" s="430">
        <v>211</v>
      </c>
      <c r="F14" s="432" t="s">
        <v>93</v>
      </c>
      <c r="G14" s="363">
        <v>10830180</v>
      </c>
      <c r="H14" s="415">
        <f t="shared" si="0"/>
        <v>10830180</v>
      </c>
      <c r="I14" s="379">
        <f t="shared" si="1"/>
        <v>0</v>
      </c>
      <c r="J14" s="359">
        <f t="shared" si="2"/>
        <v>100</v>
      </c>
      <c r="K14" s="304" t="s">
        <v>93</v>
      </c>
      <c r="L14" s="364" t="s">
        <v>364</v>
      </c>
      <c r="M14" s="361">
        <v>10830180</v>
      </c>
    </row>
    <row r="15" spans="1:41" ht="21" customHeight="1" x14ac:dyDescent="0.15">
      <c r="A15" s="299" t="s">
        <v>123</v>
      </c>
      <c r="B15" s="255" t="s">
        <v>4</v>
      </c>
      <c r="C15" s="255">
        <v>31</v>
      </c>
      <c r="D15" s="259" t="s">
        <v>1</v>
      </c>
      <c r="E15" s="468" t="s">
        <v>2</v>
      </c>
      <c r="F15" s="468"/>
      <c r="G15" s="315">
        <f>G16+G26+G38+G39</f>
        <v>1759822000</v>
      </c>
      <c r="H15" s="315">
        <f>H16+H26+H38+H39</f>
        <v>1759822000</v>
      </c>
      <c r="I15" s="379">
        <f t="shared" si="1"/>
        <v>0</v>
      </c>
      <c r="J15" s="359">
        <f t="shared" si="2"/>
        <v>100</v>
      </c>
      <c r="K15" s="304"/>
      <c r="L15" s="362"/>
      <c r="M15" s="361"/>
    </row>
    <row r="16" spans="1:41" ht="21" customHeight="1" x14ac:dyDescent="0.15">
      <c r="A16" s="289"/>
      <c r="B16" s="264" t="s">
        <v>54</v>
      </c>
      <c r="C16" s="264"/>
      <c r="D16" s="258" t="s">
        <v>54</v>
      </c>
      <c r="E16" s="432">
        <v>311</v>
      </c>
      <c r="F16" s="430" t="s">
        <v>124</v>
      </c>
      <c r="G16" s="315">
        <v>722526000</v>
      </c>
      <c r="H16" s="298">
        <f>M16</f>
        <v>722526000</v>
      </c>
      <c r="I16" s="379">
        <f t="shared" si="1"/>
        <v>0</v>
      </c>
      <c r="J16" s="359">
        <f t="shared" si="2"/>
        <v>100</v>
      </c>
      <c r="K16" s="480" t="s">
        <v>236</v>
      </c>
      <c r="L16" s="480"/>
      <c r="M16" s="391">
        <f>SUM(M17:M25)</f>
        <v>722526000</v>
      </c>
    </row>
    <row r="17" spans="1:13" ht="21" customHeight="1" x14ac:dyDescent="0.15">
      <c r="A17" s="289"/>
      <c r="B17" s="264"/>
      <c r="C17" s="264"/>
      <c r="D17" s="258"/>
      <c r="E17" s="264"/>
      <c r="F17" s="258"/>
      <c r="G17" s="365"/>
      <c r="H17" s="365"/>
      <c r="I17" s="366"/>
      <c r="J17" s="367"/>
      <c r="K17" s="368" t="s">
        <v>316</v>
      </c>
      <c r="L17" s="369" t="s">
        <v>326</v>
      </c>
      <c r="M17" s="361">
        <v>61386000</v>
      </c>
    </row>
    <row r="18" spans="1:13" ht="21" customHeight="1" x14ac:dyDescent="0.15">
      <c r="A18" s="289"/>
      <c r="B18" s="264"/>
      <c r="C18" s="264"/>
      <c r="D18" s="258"/>
      <c r="E18" s="264"/>
      <c r="F18" s="258"/>
      <c r="G18" s="365"/>
      <c r="H18" s="365"/>
      <c r="I18" s="365"/>
      <c r="J18" s="370"/>
      <c r="K18" s="371" t="s">
        <v>397</v>
      </c>
      <c r="L18" s="369" t="s">
        <v>336</v>
      </c>
      <c r="M18" s="361">
        <v>89950000</v>
      </c>
    </row>
    <row r="19" spans="1:13" ht="21" customHeight="1" x14ac:dyDescent="0.15">
      <c r="A19" s="289"/>
      <c r="B19" s="264"/>
      <c r="C19" s="264"/>
      <c r="D19" s="258"/>
      <c r="E19" s="264"/>
      <c r="F19" s="258"/>
      <c r="G19" s="365"/>
      <c r="H19" s="365"/>
      <c r="I19" s="365"/>
      <c r="J19" s="370"/>
      <c r="K19" s="371" t="s">
        <v>398</v>
      </c>
      <c r="L19" s="369" t="s">
        <v>337</v>
      </c>
      <c r="M19" s="361">
        <v>120790000</v>
      </c>
    </row>
    <row r="20" spans="1:13" ht="21" customHeight="1" x14ac:dyDescent="0.15">
      <c r="A20" s="289"/>
      <c r="B20" s="264"/>
      <c r="C20" s="264"/>
      <c r="D20" s="258"/>
      <c r="E20" s="264"/>
      <c r="F20" s="258"/>
      <c r="G20" s="365"/>
      <c r="H20" s="365"/>
      <c r="I20" s="365"/>
      <c r="J20" s="370"/>
      <c r="K20" s="368" t="s">
        <v>322</v>
      </c>
      <c r="L20" s="362" t="s">
        <v>338</v>
      </c>
      <c r="M20" s="361">
        <v>15000000</v>
      </c>
    </row>
    <row r="21" spans="1:13" ht="21" customHeight="1" x14ac:dyDescent="0.15">
      <c r="A21" s="289"/>
      <c r="B21" s="264"/>
      <c r="C21" s="264"/>
      <c r="D21" s="258"/>
      <c r="E21" s="264"/>
      <c r="F21" s="258"/>
      <c r="G21" s="365"/>
      <c r="H21" s="365"/>
      <c r="I21" s="365"/>
      <c r="J21" s="370"/>
      <c r="K21" s="368" t="s">
        <v>321</v>
      </c>
      <c r="L21" s="362" t="s">
        <v>339</v>
      </c>
      <c r="M21" s="361">
        <v>42000000</v>
      </c>
    </row>
    <row r="22" spans="1:13" ht="21" customHeight="1" x14ac:dyDescent="0.15">
      <c r="A22" s="289"/>
      <c r="B22" s="264"/>
      <c r="C22" s="264"/>
      <c r="D22" s="258"/>
      <c r="E22" s="264"/>
      <c r="F22" s="258"/>
      <c r="G22" s="365"/>
      <c r="H22" s="365"/>
      <c r="I22" s="365"/>
      <c r="J22" s="370"/>
      <c r="K22" s="368" t="s">
        <v>214</v>
      </c>
      <c r="L22" s="362" t="s">
        <v>340</v>
      </c>
      <c r="M22" s="361">
        <v>84000000</v>
      </c>
    </row>
    <row r="23" spans="1:13" ht="21" customHeight="1" x14ac:dyDescent="0.15">
      <c r="A23" s="289"/>
      <c r="B23" s="264"/>
      <c r="C23" s="264"/>
      <c r="D23" s="258"/>
      <c r="E23" s="264"/>
      <c r="F23" s="258"/>
      <c r="G23" s="365"/>
      <c r="H23" s="365"/>
      <c r="I23" s="365"/>
      <c r="J23" s="370"/>
      <c r="K23" s="368" t="s">
        <v>323</v>
      </c>
      <c r="L23" s="362" t="s">
        <v>341</v>
      </c>
      <c r="M23" s="361">
        <v>135450000</v>
      </c>
    </row>
    <row r="24" spans="1:13" ht="21" customHeight="1" x14ac:dyDescent="0.15">
      <c r="A24" s="289"/>
      <c r="B24" s="264"/>
      <c r="C24" s="264"/>
      <c r="D24" s="258"/>
      <c r="E24" s="264"/>
      <c r="F24" s="258"/>
      <c r="G24" s="365"/>
      <c r="H24" s="365"/>
      <c r="I24" s="365"/>
      <c r="J24" s="370"/>
      <c r="K24" s="368" t="s">
        <v>324</v>
      </c>
      <c r="L24" s="362" t="s">
        <v>340</v>
      </c>
      <c r="M24" s="361">
        <v>84000000</v>
      </c>
    </row>
    <row r="25" spans="1:13" ht="21" customHeight="1" x14ac:dyDescent="0.15">
      <c r="A25" s="289"/>
      <c r="B25" s="264"/>
      <c r="C25" s="264"/>
      <c r="D25" s="258"/>
      <c r="E25" s="264"/>
      <c r="F25" s="258"/>
      <c r="G25" s="365"/>
      <c r="H25" s="365"/>
      <c r="I25" s="298"/>
      <c r="J25" s="370"/>
      <c r="K25" s="368" t="s">
        <v>325</v>
      </c>
      <c r="L25" s="362" t="s">
        <v>342</v>
      </c>
      <c r="M25" s="361">
        <v>89950000</v>
      </c>
    </row>
    <row r="26" spans="1:13" ht="21" customHeight="1" x14ac:dyDescent="0.15">
      <c r="A26" s="372"/>
      <c r="B26" s="264"/>
      <c r="C26" s="264"/>
      <c r="D26" s="258"/>
      <c r="E26" s="432">
        <v>312</v>
      </c>
      <c r="F26" s="432" t="s">
        <v>125</v>
      </c>
      <c r="G26" s="373">
        <v>981930000</v>
      </c>
      <c r="H26" s="373">
        <f>M26</f>
        <v>981930000</v>
      </c>
      <c r="I26" s="379">
        <f t="shared" ref="I26" si="3">H26-G26</f>
        <v>0</v>
      </c>
      <c r="J26" s="359">
        <f t="shared" ref="J26" si="4">H26/G26*100</f>
        <v>100</v>
      </c>
      <c r="K26" s="481" t="s">
        <v>236</v>
      </c>
      <c r="L26" s="480"/>
      <c r="M26" s="282">
        <f>SUM(M27:M37)</f>
        <v>981930000</v>
      </c>
    </row>
    <row r="27" spans="1:13" ht="21" customHeight="1" x14ac:dyDescent="0.15">
      <c r="A27" s="372"/>
      <c r="B27" s="264"/>
      <c r="C27" s="264"/>
      <c r="D27" s="258"/>
      <c r="E27" s="264"/>
      <c r="F27" s="264"/>
      <c r="G27" s="374"/>
      <c r="H27" s="374"/>
      <c r="I27" s="375"/>
      <c r="J27" s="370"/>
      <c r="K27" s="376" t="s">
        <v>316</v>
      </c>
      <c r="L27" s="377" t="s">
        <v>326</v>
      </c>
      <c r="M27" s="392">
        <v>61386000</v>
      </c>
    </row>
    <row r="28" spans="1:13" ht="21" customHeight="1" x14ac:dyDescent="0.15">
      <c r="A28" s="372"/>
      <c r="B28" s="264"/>
      <c r="C28" s="264"/>
      <c r="D28" s="258"/>
      <c r="E28" s="264"/>
      <c r="F28" s="264"/>
      <c r="G28" s="374"/>
      <c r="H28" s="374"/>
      <c r="I28" s="375"/>
      <c r="J28" s="370"/>
      <c r="K28" s="393" t="s">
        <v>226</v>
      </c>
      <c r="L28" s="293" t="s">
        <v>308</v>
      </c>
      <c r="M28" s="268">
        <v>234404000</v>
      </c>
    </row>
    <row r="29" spans="1:13" ht="21" customHeight="1" x14ac:dyDescent="0.15">
      <c r="A29" s="372"/>
      <c r="B29" s="264"/>
      <c r="C29" s="264"/>
      <c r="D29" s="258"/>
      <c r="E29" s="264"/>
      <c r="F29" s="264"/>
      <c r="G29" s="374"/>
      <c r="H29" s="374"/>
      <c r="I29" s="375"/>
      <c r="J29" s="370"/>
      <c r="K29" s="371" t="s">
        <v>399</v>
      </c>
      <c r="L29" s="369" t="s">
        <v>336</v>
      </c>
      <c r="M29" s="361">
        <v>89950000</v>
      </c>
    </row>
    <row r="30" spans="1:13" ht="21" customHeight="1" x14ac:dyDescent="0.15">
      <c r="A30" s="257"/>
      <c r="B30" s="258"/>
      <c r="C30" s="258"/>
      <c r="D30" s="258"/>
      <c r="E30" s="258"/>
      <c r="F30" s="258"/>
      <c r="G30" s="374"/>
      <c r="H30" s="374"/>
      <c r="I30" s="375"/>
      <c r="J30" s="370"/>
      <c r="K30" s="371" t="s">
        <v>400</v>
      </c>
      <c r="L30" s="369" t="s">
        <v>337</v>
      </c>
      <c r="M30" s="361">
        <v>120790000</v>
      </c>
    </row>
    <row r="31" spans="1:13" ht="21" customHeight="1" x14ac:dyDescent="0.15">
      <c r="A31" s="257"/>
      <c r="B31" s="258"/>
      <c r="C31" s="258"/>
      <c r="D31" s="258"/>
      <c r="E31" s="258"/>
      <c r="F31" s="258"/>
      <c r="G31" s="374"/>
      <c r="H31" s="374"/>
      <c r="I31" s="375"/>
      <c r="J31" s="370"/>
      <c r="K31" s="368" t="s">
        <v>322</v>
      </c>
      <c r="L31" s="362" t="s">
        <v>338</v>
      </c>
      <c r="M31" s="361">
        <v>15000000</v>
      </c>
    </row>
    <row r="32" spans="1:13" ht="21" customHeight="1" x14ac:dyDescent="0.15">
      <c r="A32" s="257"/>
      <c r="B32" s="258"/>
      <c r="C32" s="258"/>
      <c r="D32" s="258"/>
      <c r="E32" s="258"/>
      <c r="F32" s="258"/>
      <c r="G32" s="374"/>
      <c r="H32" s="374"/>
      <c r="I32" s="375"/>
      <c r="J32" s="370"/>
      <c r="K32" s="368" t="s">
        <v>321</v>
      </c>
      <c r="L32" s="362" t="s">
        <v>339</v>
      </c>
      <c r="M32" s="361">
        <v>42000000</v>
      </c>
    </row>
    <row r="33" spans="1:13" ht="21" customHeight="1" x14ac:dyDescent="0.15">
      <c r="A33" s="257"/>
      <c r="B33" s="258"/>
      <c r="C33" s="258"/>
      <c r="D33" s="258"/>
      <c r="E33" s="258"/>
      <c r="F33" s="258"/>
      <c r="G33" s="374"/>
      <c r="H33" s="374"/>
      <c r="I33" s="375"/>
      <c r="J33" s="370"/>
      <c r="K33" s="368" t="s">
        <v>214</v>
      </c>
      <c r="L33" s="362" t="s">
        <v>340</v>
      </c>
      <c r="M33" s="361">
        <v>84000000</v>
      </c>
    </row>
    <row r="34" spans="1:13" ht="21" customHeight="1" x14ac:dyDescent="0.15">
      <c r="A34" s="257"/>
      <c r="B34" s="258"/>
      <c r="C34" s="258"/>
      <c r="D34" s="258"/>
      <c r="E34" s="258"/>
      <c r="F34" s="258"/>
      <c r="G34" s="374"/>
      <c r="H34" s="374"/>
      <c r="I34" s="375"/>
      <c r="J34" s="370"/>
      <c r="K34" s="368" t="s">
        <v>323</v>
      </c>
      <c r="L34" s="362" t="s">
        <v>341</v>
      </c>
      <c r="M34" s="361">
        <v>135450000</v>
      </c>
    </row>
    <row r="35" spans="1:13" ht="21" customHeight="1" x14ac:dyDescent="0.15">
      <c r="A35" s="257"/>
      <c r="B35" s="258"/>
      <c r="C35" s="258"/>
      <c r="D35" s="258"/>
      <c r="E35" s="258"/>
      <c r="F35" s="258"/>
      <c r="G35" s="374"/>
      <c r="H35" s="374"/>
      <c r="I35" s="375"/>
      <c r="J35" s="370"/>
      <c r="K35" s="368" t="s">
        <v>324</v>
      </c>
      <c r="L35" s="362" t="s">
        <v>340</v>
      </c>
      <c r="M35" s="361">
        <v>84000000</v>
      </c>
    </row>
    <row r="36" spans="1:13" ht="21" customHeight="1" x14ac:dyDescent="0.15">
      <c r="A36" s="257"/>
      <c r="B36" s="258"/>
      <c r="C36" s="258"/>
      <c r="D36" s="258"/>
      <c r="E36" s="258"/>
      <c r="F36" s="258"/>
      <c r="G36" s="270"/>
      <c r="H36" s="270"/>
      <c r="I36" s="375"/>
      <c r="J36" s="370"/>
      <c r="K36" s="368" t="s">
        <v>325</v>
      </c>
      <c r="L36" s="362" t="s">
        <v>342</v>
      </c>
      <c r="M36" s="361">
        <v>89950000</v>
      </c>
    </row>
    <row r="37" spans="1:13" ht="21" customHeight="1" x14ac:dyDescent="0.15">
      <c r="A37" s="257"/>
      <c r="B37" s="258"/>
      <c r="C37" s="258"/>
      <c r="D37" s="258"/>
      <c r="E37" s="258"/>
      <c r="F37" s="258"/>
      <c r="G37" s="378"/>
      <c r="H37" s="378"/>
      <c r="I37" s="298"/>
      <c r="J37" s="379"/>
      <c r="K37" s="368" t="s">
        <v>349</v>
      </c>
      <c r="L37" s="362" t="s">
        <v>350</v>
      </c>
      <c r="M37" s="361">
        <v>25000000</v>
      </c>
    </row>
    <row r="38" spans="1:13" ht="21" customHeight="1" x14ac:dyDescent="0.15">
      <c r="A38" s="257"/>
      <c r="B38" s="258"/>
      <c r="C38" s="258"/>
      <c r="D38" s="258"/>
      <c r="E38" s="430">
        <v>313</v>
      </c>
      <c r="F38" s="430" t="s">
        <v>333</v>
      </c>
      <c r="G38" s="298">
        <v>41366000</v>
      </c>
      <c r="H38" s="298">
        <f>M38</f>
        <v>41366000</v>
      </c>
      <c r="I38" s="379">
        <f t="shared" ref="I38" si="5">H38-G38</f>
        <v>0</v>
      </c>
      <c r="J38" s="359">
        <f t="shared" ref="J38" si="6">H38/G38*100</f>
        <v>100</v>
      </c>
      <c r="K38" s="304" t="s">
        <v>334</v>
      </c>
      <c r="L38" s="380"/>
      <c r="M38" s="300">
        <v>41366000</v>
      </c>
    </row>
    <row r="39" spans="1:13" ht="21" customHeight="1" x14ac:dyDescent="0.15">
      <c r="A39" s="257"/>
      <c r="B39" s="258"/>
      <c r="C39" s="258"/>
      <c r="D39" s="258"/>
      <c r="E39" s="430">
        <v>314</v>
      </c>
      <c r="F39" s="430" t="s">
        <v>75</v>
      </c>
      <c r="G39" s="315">
        <v>14000000</v>
      </c>
      <c r="H39" s="298">
        <f>M39</f>
        <v>14000000</v>
      </c>
      <c r="I39" s="379">
        <f t="shared" ref="I39:I57" si="7">H39-G39</f>
        <v>0</v>
      </c>
      <c r="J39" s="359">
        <f t="shared" ref="J39:J57" si="8">H39/G39*100</f>
        <v>100</v>
      </c>
      <c r="K39" s="261" t="s">
        <v>250</v>
      </c>
      <c r="L39" s="362" t="s">
        <v>388</v>
      </c>
      <c r="M39" s="361">
        <v>14000000</v>
      </c>
    </row>
    <row r="40" spans="1:13" ht="21" customHeight="1" x14ac:dyDescent="0.15">
      <c r="A40" s="299" t="s">
        <v>127</v>
      </c>
      <c r="B40" s="255" t="s">
        <v>55</v>
      </c>
      <c r="C40" s="255">
        <v>41</v>
      </c>
      <c r="D40" s="255" t="s">
        <v>65</v>
      </c>
      <c r="E40" s="468" t="s">
        <v>71</v>
      </c>
      <c r="F40" s="468"/>
      <c r="G40" s="315">
        <f>SUM(G41:G42)</f>
        <v>22200000</v>
      </c>
      <c r="H40" s="315">
        <f>SUM(H41:H42)</f>
        <v>22200000</v>
      </c>
      <c r="I40" s="379">
        <f t="shared" si="7"/>
        <v>0</v>
      </c>
      <c r="J40" s="359">
        <f t="shared" si="8"/>
        <v>100</v>
      </c>
      <c r="K40" s="484" t="s">
        <v>297</v>
      </c>
      <c r="L40" s="485"/>
      <c r="M40" s="361">
        <f>SUM(M41:M42)</f>
        <v>22200000</v>
      </c>
    </row>
    <row r="41" spans="1:13" ht="45" x14ac:dyDescent="0.15">
      <c r="A41" s="257"/>
      <c r="B41" s="258"/>
      <c r="C41" s="258"/>
      <c r="D41" s="258"/>
      <c r="E41" s="430">
        <v>411</v>
      </c>
      <c r="F41" s="430" t="s">
        <v>69</v>
      </c>
      <c r="G41" s="298">
        <v>22100000</v>
      </c>
      <c r="H41" s="298">
        <f>M41</f>
        <v>22100000</v>
      </c>
      <c r="I41" s="379">
        <f t="shared" si="7"/>
        <v>0</v>
      </c>
      <c r="J41" s="359">
        <f t="shared" si="8"/>
        <v>100</v>
      </c>
      <c r="K41" s="304" t="str">
        <f>F41</f>
        <v>지정후원금</v>
      </c>
      <c r="L41" s="369" t="s">
        <v>443</v>
      </c>
      <c r="M41" s="361">
        <v>22100000</v>
      </c>
    </row>
    <row r="42" spans="1:13" ht="21" customHeight="1" x14ac:dyDescent="0.15">
      <c r="A42" s="257"/>
      <c r="B42" s="258"/>
      <c r="C42" s="258"/>
      <c r="D42" s="258"/>
      <c r="E42" s="430">
        <v>412</v>
      </c>
      <c r="F42" s="430" t="s">
        <v>70</v>
      </c>
      <c r="G42" s="298">
        <v>100000</v>
      </c>
      <c r="H42" s="298">
        <f>M42</f>
        <v>100000</v>
      </c>
      <c r="I42" s="379">
        <f t="shared" si="7"/>
        <v>0</v>
      </c>
      <c r="J42" s="359">
        <f t="shared" si="8"/>
        <v>100</v>
      </c>
      <c r="K42" s="304" t="str">
        <f>F42</f>
        <v>비지정후원금</v>
      </c>
      <c r="L42" s="362"/>
      <c r="M42" s="361">
        <v>100000</v>
      </c>
    </row>
    <row r="43" spans="1:13" ht="21" customHeight="1" x14ac:dyDescent="0.15">
      <c r="A43" s="299" t="s">
        <v>128</v>
      </c>
      <c r="B43" s="255" t="s">
        <v>129</v>
      </c>
      <c r="C43" s="255">
        <v>51</v>
      </c>
      <c r="D43" s="255" t="s">
        <v>129</v>
      </c>
      <c r="E43" s="468" t="s">
        <v>2</v>
      </c>
      <c r="F43" s="468"/>
      <c r="G43" s="363">
        <f>SUM(G44:G45)</f>
        <v>0</v>
      </c>
      <c r="H43" s="363">
        <f>SUM(H44:H45)</f>
        <v>0</v>
      </c>
      <c r="I43" s="379">
        <f t="shared" si="7"/>
        <v>0</v>
      </c>
      <c r="J43" s="359">
        <v>0</v>
      </c>
      <c r="K43" s="484" t="s">
        <v>236</v>
      </c>
      <c r="L43" s="485"/>
      <c r="M43" s="361">
        <f>SUM(M44:M45)</f>
        <v>0</v>
      </c>
    </row>
    <row r="44" spans="1:13" ht="21" customHeight="1" x14ac:dyDescent="0.15">
      <c r="A44" s="289"/>
      <c r="B44" s="258"/>
      <c r="C44" s="258"/>
      <c r="D44" s="258"/>
      <c r="E44" s="430">
        <v>511</v>
      </c>
      <c r="F44" s="430" t="s">
        <v>130</v>
      </c>
      <c r="G44" s="298">
        <v>0</v>
      </c>
      <c r="H44" s="298">
        <f>M44</f>
        <v>0</v>
      </c>
      <c r="I44" s="379">
        <f t="shared" si="7"/>
        <v>0</v>
      </c>
      <c r="J44" s="359">
        <v>0</v>
      </c>
      <c r="K44" s="304" t="s">
        <v>299</v>
      </c>
      <c r="L44" s="362"/>
      <c r="M44" s="361">
        <v>0</v>
      </c>
    </row>
    <row r="45" spans="1:13" ht="21" customHeight="1" x14ac:dyDescent="0.15">
      <c r="A45" s="297"/>
      <c r="B45" s="435"/>
      <c r="C45" s="435"/>
      <c r="D45" s="435"/>
      <c r="E45" s="430">
        <v>512</v>
      </c>
      <c r="F45" s="430" t="s">
        <v>131</v>
      </c>
      <c r="G45" s="298">
        <v>0</v>
      </c>
      <c r="H45" s="298">
        <f>M45</f>
        <v>0</v>
      </c>
      <c r="I45" s="379">
        <f t="shared" si="7"/>
        <v>0</v>
      </c>
      <c r="J45" s="359">
        <v>0</v>
      </c>
      <c r="K45" s="304" t="s">
        <v>300</v>
      </c>
      <c r="L45" s="362"/>
      <c r="M45" s="361">
        <v>0</v>
      </c>
    </row>
    <row r="46" spans="1:13" ht="21" customHeight="1" x14ac:dyDescent="0.15">
      <c r="A46" s="299" t="s">
        <v>132</v>
      </c>
      <c r="B46" s="255" t="s">
        <v>7</v>
      </c>
      <c r="C46" s="255">
        <v>61</v>
      </c>
      <c r="D46" s="255" t="s">
        <v>7</v>
      </c>
      <c r="E46" s="468" t="s">
        <v>2</v>
      </c>
      <c r="F46" s="468"/>
      <c r="G46" s="315">
        <f>SUM(G47:G48)</f>
        <v>3000000</v>
      </c>
      <c r="H46" s="315">
        <f>SUM(H47:H48)</f>
        <v>1500000</v>
      </c>
      <c r="I46" s="379">
        <f t="shared" si="7"/>
        <v>-1500000</v>
      </c>
      <c r="J46" s="359">
        <f t="shared" si="8"/>
        <v>50</v>
      </c>
      <c r="K46" s="484" t="s">
        <v>298</v>
      </c>
      <c r="L46" s="485"/>
      <c r="M46" s="361">
        <f>SUM(M47:M48)</f>
        <v>1500000</v>
      </c>
    </row>
    <row r="47" spans="1:13" ht="21" customHeight="1" x14ac:dyDescent="0.15">
      <c r="A47" s="257"/>
      <c r="B47" s="258"/>
      <c r="C47" s="258"/>
      <c r="D47" s="258"/>
      <c r="E47" s="430">
        <v>611</v>
      </c>
      <c r="F47" s="430" t="s">
        <v>119</v>
      </c>
      <c r="G47" s="298">
        <v>0</v>
      </c>
      <c r="H47" s="298">
        <f>M47</f>
        <v>0</v>
      </c>
      <c r="I47" s="379">
        <f t="shared" si="7"/>
        <v>0</v>
      </c>
      <c r="J47" s="359">
        <v>0</v>
      </c>
      <c r="K47" s="261" t="s">
        <v>237</v>
      </c>
      <c r="L47" s="362"/>
      <c r="M47" s="361">
        <v>0</v>
      </c>
    </row>
    <row r="48" spans="1:13" ht="21" customHeight="1" x14ac:dyDescent="0.15">
      <c r="A48" s="297"/>
      <c r="B48" s="435"/>
      <c r="C48" s="435"/>
      <c r="D48" s="435"/>
      <c r="E48" s="430">
        <v>612</v>
      </c>
      <c r="F48" s="436" t="s">
        <v>112</v>
      </c>
      <c r="G48" s="298">
        <v>3000000</v>
      </c>
      <c r="H48" s="298">
        <f>M48</f>
        <v>1500000</v>
      </c>
      <c r="I48" s="379">
        <f t="shared" si="7"/>
        <v>-1500000</v>
      </c>
      <c r="J48" s="359">
        <f t="shared" si="8"/>
        <v>50</v>
      </c>
      <c r="K48" s="261" t="s">
        <v>238</v>
      </c>
      <c r="L48" s="381"/>
      <c r="M48" s="361">
        <v>1500000</v>
      </c>
    </row>
    <row r="49" spans="1:13" ht="21" customHeight="1" x14ac:dyDescent="0.15">
      <c r="A49" s="299" t="s">
        <v>133</v>
      </c>
      <c r="B49" s="255" t="s">
        <v>9</v>
      </c>
      <c r="C49" s="255">
        <v>71</v>
      </c>
      <c r="D49" s="255" t="s">
        <v>9</v>
      </c>
      <c r="E49" s="468" t="s">
        <v>44</v>
      </c>
      <c r="F49" s="468"/>
      <c r="G49" s="315">
        <f>SUM(G50:G53)</f>
        <v>118144348</v>
      </c>
      <c r="H49" s="315">
        <f>SUM(H50:H53)</f>
        <v>118144343</v>
      </c>
      <c r="I49" s="379">
        <f t="shared" si="7"/>
        <v>-5</v>
      </c>
      <c r="J49" s="359">
        <f t="shared" si="8"/>
        <v>99.999995767888961</v>
      </c>
      <c r="K49" s="484" t="s">
        <v>297</v>
      </c>
      <c r="L49" s="485"/>
      <c r="M49" s="361">
        <f>SUM(M50:M53)</f>
        <v>118144343</v>
      </c>
    </row>
    <row r="50" spans="1:13" s="231" customFormat="1" ht="58.5" x14ac:dyDescent="0.15">
      <c r="A50" s="257"/>
      <c r="B50" s="258"/>
      <c r="C50" s="258"/>
      <c r="D50" s="258"/>
      <c r="E50" s="430">
        <v>711</v>
      </c>
      <c r="F50" s="430" t="s">
        <v>10</v>
      </c>
      <c r="G50" s="298">
        <v>1304795</v>
      </c>
      <c r="H50" s="298">
        <f>M50</f>
        <v>1304790</v>
      </c>
      <c r="I50" s="379">
        <f t="shared" si="7"/>
        <v>-5</v>
      </c>
      <c r="J50" s="359">
        <f t="shared" si="8"/>
        <v>99.999616798041075</v>
      </c>
      <c r="K50" s="304" t="s">
        <v>251</v>
      </c>
      <c r="L50" s="364" t="s">
        <v>542</v>
      </c>
      <c r="M50" s="361">
        <v>1304790</v>
      </c>
    </row>
    <row r="51" spans="1:13" s="231" customFormat="1" ht="29.25" customHeight="1" x14ac:dyDescent="0.15">
      <c r="A51" s="257"/>
      <c r="B51" s="258"/>
      <c r="C51" s="258"/>
      <c r="D51" s="258"/>
      <c r="E51" s="430">
        <v>712</v>
      </c>
      <c r="F51" s="430" t="s">
        <v>202</v>
      </c>
      <c r="G51" s="298">
        <v>472423</v>
      </c>
      <c r="H51" s="298">
        <f>M51</f>
        <v>472423</v>
      </c>
      <c r="I51" s="379">
        <f t="shared" si="7"/>
        <v>0</v>
      </c>
      <c r="J51" s="359">
        <f t="shared" si="8"/>
        <v>100</v>
      </c>
      <c r="K51" s="304" t="s">
        <v>206</v>
      </c>
      <c r="L51" s="364" t="s">
        <v>375</v>
      </c>
      <c r="M51" s="361">
        <v>472423</v>
      </c>
    </row>
    <row r="52" spans="1:13" s="231" customFormat="1" ht="21" customHeight="1" x14ac:dyDescent="0.15">
      <c r="A52" s="257"/>
      <c r="B52" s="258"/>
      <c r="C52" s="258"/>
      <c r="D52" s="258"/>
      <c r="E52" s="430">
        <v>713</v>
      </c>
      <c r="F52" s="336" t="s">
        <v>204</v>
      </c>
      <c r="G52" s="298">
        <v>5423</v>
      </c>
      <c r="H52" s="298">
        <f>M52</f>
        <v>5423</v>
      </c>
      <c r="I52" s="379">
        <f t="shared" si="7"/>
        <v>0</v>
      </c>
      <c r="J52" s="359">
        <f t="shared" si="8"/>
        <v>100</v>
      </c>
      <c r="K52" s="304" t="s">
        <v>205</v>
      </c>
      <c r="L52" s="362"/>
      <c r="M52" s="361">
        <v>5423</v>
      </c>
    </row>
    <row r="53" spans="1:13" s="231" customFormat="1" ht="360" customHeight="1" x14ac:dyDescent="0.15">
      <c r="A53" s="257"/>
      <c r="B53" s="258"/>
      <c r="C53" s="258"/>
      <c r="D53" s="258"/>
      <c r="E53" s="430">
        <v>714</v>
      </c>
      <c r="F53" s="430" t="s">
        <v>230</v>
      </c>
      <c r="G53" s="298">
        <v>116361707</v>
      </c>
      <c r="H53" s="298">
        <f>M53</f>
        <v>116361707</v>
      </c>
      <c r="I53" s="379">
        <f t="shared" si="7"/>
        <v>0</v>
      </c>
      <c r="J53" s="359">
        <f t="shared" si="8"/>
        <v>100</v>
      </c>
      <c r="K53" s="304" t="s">
        <v>252</v>
      </c>
      <c r="L53" s="364" t="s">
        <v>403</v>
      </c>
      <c r="M53" s="361">
        <v>116361707</v>
      </c>
    </row>
    <row r="54" spans="1:13" ht="21" customHeight="1" x14ac:dyDescent="0.15">
      <c r="A54" s="299" t="s">
        <v>134</v>
      </c>
      <c r="B54" s="255" t="s">
        <v>11</v>
      </c>
      <c r="C54" s="255">
        <v>81</v>
      </c>
      <c r="D54" s="255" t="s">
        <v>11</v>
      </c>
      <c r="E54" s="468" t="s">
        <v>2</v>
      </c>
      <c r="F54" s="468"/>
      <c r="G54" s="315">
        <f>SUM(G55:G57)</f>
        <v>10790122</v>
      </c>
      <c r="H54" s="315">
        <f>SUM(H55:H57)</f>
        <v>10788308</v>
      </c>
      <c r="I54" s="379">
        <f t="shared" si="7"/>
        <v>-1814</v>
      </c>
      <c r="J54" s="359">
        <f t="shared" si="8"/>
        <v>99.983188327249678</v>
      </c>
      <c r="K54" s="484" t="s">
        <v>298</v>
      </c>
      <c r="L54" s="485"/>
      <c r="M54" s="361">
        <f>SUM(M55:M57)</f>
        <v>10788308</v>
      </c>
    </row>
    <row r="55" spans="1:13" ht="21" customHeight="1" x14ac:dyDescent="0.15">
      <c r="A55" s="257"/>
      <c r="B55" s="258"/>
      <c r="C55" s="258"/>
      <c r="D55" s="258"/>
      <c r="E55" s="430">
        <v>811</v>
      </c>
      <c r="F55" s="430" t="s">
        <v>74</v>
      </c>
      <c r="G55" s="298">
        <v>0</v>
      </c>
      <c r="H55" s="298">
        <f>M55</f>
        <v>0</v>
      </c>
      <c r="I55" s="379">
        <f t="shared" si="7"/>
        <v>0</v>
      </c>
      <c r="J55" s="359">
        <v>0</v>
      </c>
      <c r="K55" s="304" t="s">
        <v>301</v>
      </c>
      <c r="L55" s="362"/>
      <c r="M55" s="361">
        <v>0</v>
      </c>
    </row>
    <row r="56" spans="1:13" ht="21" customHeight="1" x14ac:dyDescent="0.15">
      <c r="A56" s="257"/>
      <c r="B56" s="258"/>
      <c r="C56" s="258"/>
      <c r="D56" s="258"/>
      <c r="E56" s="430">
        <v>812</v>
      </c>
      <c r="F56" s="430" t="s">
        <v>12</v>
      </c>
      <c r="G56" s="298">
        <v>50000</v>
      </c>
      <c r="H56" s="298">
        <f>M56</f>
        <v>48186</v>
      </c>
      <c r="I56" s="379">
        <f t="shared" si="7"/>
        <v>-1814</v>
      </c>
      <c r="J56" s="359">
        <f t="shared" si="8"/>
        <v>96.372</v>
      </c>
      <c r="K56" s="261" t="s">
        <v>182</v>
      </c>
      <c r="L56" s="522"/>
      <c r="M56" s="263">
        <v>48186</v>
      </c>
    </row>
    <row r="57" spans="1:13" ht="49.5" thickBot="1" x14ac:dyDescent="0.2">
      <c r="A57" s="382"/>
      <c r="B57" s="344"/>
      <c r="C57" s="344"/>
      <c r="D57" s="344"/>
      <c r="E57" s="383">
        <v>813</v>
      </c>
      <c r="F57" s="383" t="s">
        <v>46</v>
      </c>
      <c r="G57" s="345">
        <v>10740122</v>
      </c>
      <c r="H57" s="345">
        <f>M57</f>
        <v>10740122</v>
      </c>
      <c r="I57" s="388">
        <f t="shared" si="7"/>
        <v>0</v>
      </c>
      <c r="J57" s="388">
        <f t="shared" si="8"/>
        <v>100</v>
      </c>
      <c r="K57" s="384" t="s">
        <v>203</v>
      </c>
      <c r="L57" s="347" t="s">
        <v>444</v>
      </c>
      <c r="M57" s="385">
        <v>10740122</v>
      </c>
    </row>
    <row r="58" spans="1:13" ht="15" customHeight="1" x14ac:dyDescent="0.15"/>
    <row r="59" spans="1:13" x14ac:dyDescent="0.15">
      <c r="C59" s="348"/>
      <c r="D59" s="348"/>
    </row>
    <row r="60" spans="1:13" x14ac:dyDescent="0.15">
      <c r="C60" s="348"/>
      <c r="D60" s="348"/>
    </row>
    <row r="61" spans="1:13" x14ac:dyDescent="0.15">
      <c r="C61" s="348"/>
      <c r="D61" s="348"/>
    </row>
    <row r="62" spans="1:13" x14ac:dyDescent="0.15">
      <c r="C62" s="348"/>
      <c r="D62" s="348"/>
    </row>
    <row r="63" spans="1:13" x14ac:dyDescent="0.15">
      <c r="C63" s="348"/>
      <c r="D63" s="348"/>
    </row>
    <row r="64" spans="1:13" x14ac:dyDescent="0.15">
      <c r="C64" s="348"/>
      <c r="D64" s="348"/>
    </row>
    <row r="65" spans="3:4" x14ac:dyDescent="0.15">
      <c r="C65" s="348"/>
      <c r="D65" s="348"/>
    </row>
    <row r="66" spans="3:4" x14ac:dyDescent="0.15">
      <c r="C66" s="348"/>
      <c r="D66" s="348"/>
    </row>
    <row r="67" spans="3:4" x14ac:dyDescent="0.15">
      <c r="C67" s="348"/>
      <c r="D67" s="348"/>
    </row>
    <row r="68" spans="3:4" x14ac:dyDescent="0.15">
      <c r="C68" s="348"/>
      <c r="D68" s="348"/>
    </row>
    <row r="69" spans="3:4" x14ac:dyDescent="0.15">
      <c r="C69" s="348"/>
      <c r="D69" s="348"/>
    </row>
    <row r="70" spans="3:4" x14ac:dyDescent="0.15">
      <c r="C70" s="348"/>
      <c r="D70" s="348"/>
    </row>
    <row r="71" spans="3:4" x14ac:dyDescent="0.15">
      <c r="C71" s="348"/>
      <c r="D71" s="348"/>
    </row>
    <row r="72" spans="3:4" x14ac:dyDescent="0.15">
      <c r="C72" s="348"/>
      <c r="D72" s="348"/>
    </row>
    <row r="73" spans="3:4" x14ac:dyDescent="0.15">
      <c r="C73" s="348"/>
      <c r="D73" s="348"/>
    </row>
  </sheetData>
  <mergeCells count="24">
    <mergeCell ref="K54:L54"/>
    <mergeCell ref="K49:L49"/>
    <mergeCell ref="K46:L46"/>
    <mergeCell ref="K43:L43"/>
    <mergeCell ref="K40:L40"/>
    <mergeCell ref="A6:F6"/>
    <mergeCell ref="E40:F40"/>
    <mergeCell ref="E15:F15"/>
    <mergeCell ref="A1:M1"/>
    <mergeCell ref="I4:J4"/>
    <mergeCell ref="K4:M4"/>
    <mergeCell ref="A4:B5"/>
    <mergeCell ref="C4:D5"/>
    <mergeCell ref="E4:F5"/>
    <mergeCell ref="K16:L16"/>
    <mergeCell ref="K26:L26"/>
    <mergeCell ref="A2:B2"/>
    <mergeCell ref="L3:M3"/>
    <mergeCell ref="K7:L7"/>
    <mergeCell ref="E46:F46"/>
    <mergeCell ref="E49:F49"/>
    <mergeCell ref="E54:F54"/>
    <mergeCell ref="E7:F7"/>
    <mergeCell ref="E43:F43"/>
  </mergeCells>
  <phoneticPr fontId="2" type="noConversion"/>
  <printOptions horizontalCentered="1"/>
  <pageMargins left="0.23622047244094491" right="0.23622047244094491" top="0.74803149606299213" bottom="0.74803149606299213" header="0.31496062992125984" footer="0.31496062992125984"/>
  <pageSetup paperSize="9" scale="41" orientation="portrait" r:id="rId1"/>
  <headerFooter alignWithMargins="0"/>
  <colBreaks count="1" manualBreakCount="1">
    <brk id="10" max="57" man="1"/>
  </colBreaks>
  <ignoredErrors>
    <ignoredError sqref="G40:H40 G43:H43 G46:H46 G49:H49 G54:H54 G15:H15" formula="1"/>
    <ignoredError sqref="M7 M26 G7" formulaRange="1"/>
    <ignoredError sqref="M40 M43 M46 M49 M5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Y169"/>
  <sheetViews>
    <sheetView view="pageBreakPreview" zoomScale="130" zoomScaleSheetLayoutView="130" workbookViewId="0">
      <pane ySplit="6" topLeftCell="A166" activePane="bottomLeft" state="frozen"/>
      <selection pane="bottomLeft" sqref="A1:M169"/>
    </sheetView>
  </sheetViews>
  <sheetFormatPr defaultRowHeight="12" x14ac:dyDescent="0.15"/>
  <cols>
    <col min="1" max="1" width="2.88671875" style="348" bestFit="1" customWidth="1"/>
    <col min="2" max="2" width="9.21875" style="348" customWidth="1"/>
    <col min="3" max="3" width="3.33203125" style="349" bestFit="1" customWidth="1"/>
    <col min="4" max="4" width="9" style="349" bestFit="1" customWidth="1"/>
    <col min="5" max="5" width="4.109375" style="349" bestFit="1" customWidth="1"/>
    <col min="6" max="6" width="14.109375" style="349" bestFit="1" customWidth="1"/>
    <col min="7" max="8" width="12.6640625" style="350" customWidth="1"/>
    <col min="9" max="9" width="12.33203125" style="349" bestFit="1" customWidth="1"/>
    <col min="10" max="10" width="6.5546875" style="351" customWidth="1"/>
    <col min="11" max="11" width="15.88671875" style="352" bestFit="1" customWidth="1"/>
    <col min="12" max="12" width="37.33203125" style="352" customWidth="1"/>
    <col min="13" max="13" width="10.109375" style="353" bestFit="1" customWidth="1"/>
    <col min="14" max="16384" width="8.88671875" style="253"/>
  </cols>
  <sheetData>
    <row r="1" spans="1:37" s="231" customFormat="1" ht="50.1" customHeight="1" x14ac:dyDescent="0.15">
      <c r="A1" s="472" t="s">
        <v>448</v>
      </c>
      <c r="B1" s="472"/>
      <c r="C1" s="472"/>
      <c r="D1" s="472"/>
      <c r="E1" s="472"/>
      <c r="F1" s="472"/>
      <c r="G1" s="472"/>
      <c r="H1" s="472"/>
      <c r="I1" s="472"/>
      <c r="J1" s="472"/>
      <c r="K1" s="472"/>
      <c r="L1" s="472"/>
      <c r="M1" s="473"/>
    </row>
    <row r="2" spans="1:37" s="231" customFormat="1" ht="15.75" customHeight="1" x14ac:dyDescent="0.15">
      <c r="A2" s="482" t="s">
        <v>17</v>
      </c>
      <c r="B2" s="482"/>
      <c r="C2" s="433"/>
      <c r="D2" s="232"/>
      <c r="E2" s="232"/>
      <c r="F2" s="233"/>
      <c r="G2" s="234"/>
      <c r="H2" s="234"/>
      <c r="I2" s="233"/>
      <c r="J2" s="235"/>
      <c r="K2" s="236"/>
      <c r="L2" s="236"/>
      <c r="M2" s="237"/>
    </row>
    <row r="3" spans="1:37" s="231" customFormat="1" ht="15.75" customHeight="1" thickBot="1" x14ac:dyDescent="0.2">
      <c r="A3" s="238"/>
      <c r="B3" s="433"/>
      <c r="C3" s="433"/>
      <c r="D3" s="232"/>
      <c r="E3" s="232"/>
      <c r="F3" s="233"/>
      <c r="G3" s="234"/>
      <c r="H3" s="234"/>
      <c r="I3" s="233"/>
      <c r="J3" s="235"/>
      <c r="K3" s="236"/>
      <c r="L3" s="483" t="s">
        <v>194</v>
      </c>
      <c r="M3" s="483"/>
    </row>
    <row r="4" spans="1:37" s="240" customFormat="1" ht="24.75" customHeight="1" x14ac:dyDescent="0.15">
      <c r="A4" s="493" t="s">
        <v>36</v>
      </c>
      <c r="B4" s="474"/>
      <c r="C4" s="474" t="s">
        <v>37</v>
      </c>
      <c r="D4" s="474"/>
      <c r="E4" s="474" t="s">
        <v>38</v>
      </c>
      <c r="F4" s="474"/>
      <c r="G4" s="239" t="s">
        <v>389</v>
      </c>
      <c r="H4" s="239" t="s">
        <v>447</v>
      </c>
      <c r="I4" s="474" t="s">
        <v>39</v>
      </c>
      <c r="J4" s="474"/>
      <c r="K4" s="474" t="s">
        <v>40</v>
      </c>
      <c r="L4" s="474"/>
      <c r="M4" s="475"/>
    </row>
    <row r="5" spans="1:37" s="240" customFormat="1" ht="23.25" thickBot="1" x14ac:dyDescent="0.2">
      <c r="A5" s="494"/>
      <c r="B5" s="495"/>
      <c r="C5" s="495"/>
      <c r="D5" s="495"/>
      <c r="E5" s="495"/>
      <c r="F5" s="495"/>
      <c r="G5" s="437" t="s">
        <v>48</v>
      </c>
      <c r="H5" s="437" t="s">
        <v>384</v>
      </c>
      <c r="I5" s="437" t="s">
        <v>41</v>
      </c>
      <c r="J5" s="241" t="s">
        <v>42</v>
      </c>
      <c r="K5" s="242" t="s">
        <v>144</v>
      </c>
      <c r="L5" s="243" t="s">
        <v>247</v>
      </c>
      <c r="M5" s="244" t="s">
        <v>41</v>
      </c>
      <c r="N5" s="245"/>
      <c r="O5" s="245"/>
      <c r="P5" s="245"/>
      <c r="Q5" s="245"/>
      <c r="R5" s="245"/>
      <c r="S5" s="245"/>
      <c r="T5" s="245"/>
      <c r="U5" s="245"/>
      <c r="V5" s="245"/>
      <c r="W5" s="245"/>
      <c r="X5" s="245"/>
      <c r="Y5" s="245"/>
      <c r="Z5" s="245"/>
      <c r="AA5" s="245"/>
      <c r="AB5" s="245"/>
      <c r="AC5" s="245"/>
      <c r="AD5" s="245"/>
      <c r="AE5" s="245"/>
      <c r="AF5" s="245"/>
      <c r="AG5" s="245"/>
      <c r="AH5" s="245"/>
      <c r="AI5" s="245"/>
      <c r="AJ5" s="245"/>
      <c r="AK5" s="245"/>
    </row>
    <row r="6" spans="1:37" s="240" customFormat="1" ht="16.5" customHeight="1" thickTop="1" x14ac:dyDescent="0.15">
      <c r="A6" s="496" t="s">
        <v>0</v>
      </c>
      <c r="B6" s="497"/>
      <c r="C6" s="497"/>
      <c r="D6" s="498"/>
      <c r="E6" s="498"/>
      <c r="F6" s="498"/>
      <c r="G6" s="246">
        <f>G7+G61+G65+G156+G157+G160+G161</f>
        <v>2200731611</v>
      </c>
      <c r="H6" s="246">
        <f>H7+H61+H65+H156+H157+H160+H161</f>
        <v>2208072856</v>
      </c>
      <c r="I6" s="438">
        <f>H6-G6</f>
        <v>7341245</v>
      </c>
      <c r="J6" s="247">
        <f>H6/G6*100</f>
        <v>100.33358202169251</v>
      </c>
      <c r="K6" s="248"/>
      <c r="L6" s="248"/>
      <c r="M6" s="249"/>
    </row>
    <row r="7" spans="1:37" ht="21" customHeight="1" x14ac:dyDescent="0.15">
      <c r="A7" s="250" t="s">
        <v>121</v>
      </c>
      <c r="B7" s="430" t="s">
        <v>18</v>
      </c>
      <c r="C7" s="430"/>
      <c r="D7" s="468" t="s">
        <v>2</v>
      </c>
      <c r="E7" s="468"/>
      <c r="F7" s="499"/>
      <c r="G7" s="432">
        <f>G8+G36+G40</f>
        <v>280477326</v>
      </c>
      <c r="H7" s="432">
        <f>H8+H36+H40</f>
        <v>276432760</v>
      </c>
      <c r="I7" s="430">
        <f>H7-G7</f>
        <v>-4044566</v>
      </c>
      <c r="J7" s="251">
        <f>H7/G7*100</f>
        <v>98.557970422179508</v>
      </c>
      <c r="K7" s="486" t="s">
        <v>193</v>
      </c>
      <c r="L7" s="486"/>
      <c r="M7" s="252">
        <f>SUM(M8+M36+M40)</f>
        <v>581147960</v>
      </c>
    </row>
    <row r="8" spans="1:37" ht="21" customHeight="1" x14ac:dyDescent="0.15">
      <c r="A8" s="254"/>
      <c r="B8" s="255"/>
      <c r="C8" s="255">
        <v>11</v>
      </c>
      <c r="D8" s="430" t="s">
        <v>19</v>
      </c>
      <c r="E8" s="468" t="s">
        <v>2</v>
      </c>
      <c r="F8" s="468"/>
      <c r="G8" s="432">
        <f>G9+G14+G27+G28+G29+G35</f>
        <v>239845412</v>
      </c>
      <c r="H8" s="432">
        <f>H9+H14+H27+H28+H29+H35</f>
        <v>239845412</v>
      </c>
      <c r="I8" s="430">
        <f t="shared" ref="I8:I9" si="0">H8-G8</f>
        <v>0</v>
      </c>
      <c r="J8" s="251">
        <f t="shared" ref="J8:J9" si="1">H8/G8*100</f>
        <v>100</v>
      </c>
      <c r="K8" s="486" t="s">
        <v>193</v>
      </c>
      <c r="L8" s="486"/>
      <c r="M8" s="256">
        <f>SUM(M10:M13,M16:M21,M23:M66,M27,M28,M30:M35)</f>
        <v>546172912</v>
      </c>
    </row>
    <row r="9" spans="1:37" ht="21" customHeight="1" x14ac:dyDescent="0.15">
      <c r="A9" s="257"/>
      <c r="B9" s="258"/>
      <c r="C9" s="255"/>
      <c r="D9" s="255"/>
      <c r="E9" s="430">
        <v>111</v>
      </c>
      <c r="F9" s="430" t="s">
        <v>45</v>
      </c>
      <c r="G9" s="432">
        <v>182670172</v>
      </c>
      <c r="H9" s="432">
        <f>M9</f>
        <v>182670172</v>
      </c>
      <c r="I9" s="430">
        <f t="shared" si="0"/>
        <v>0</v>
      </c>
      <c r="J9" s="251">
        <f t="shared" si="1"/>
        <v>100</v>
      </c>
      <c r="K9" s="492" t="s">
        <v>239</v>
      </c>
      <c r="L9" s="492"/>
      <c r="M9" s="396">
        <f>SUM(M10:M13)</f>
        <v>182670172</v>
      </c>
    </row>
    <row r="10" spans="1:37" ht="21" customHeight="1" x14ac:dyDescent="0.15">
      <c r="A10" s="257"/>
      <c r="B10" s="258"/>
      <c r="C10" s="258"/>
      <c r="D10" s="258"/>
      <c r="E10" s="255"/>
      <c r="F10" s="255"/>
      <c r="G10" s="259"/>
      <c r="H10" s="259"/>
      <c r="I10" s="255"/>
      <c r="J10" s="260"/>
      <c r="K10" s="261" t="s">
        <v>142</v>
      </c>
      <c r="L10" s="262" t="s">
        <v>344</v>
      </c>
      <c r="M10" s="263">
        <v>48402000</v>
      </c>
    </row>
    <row r="11" spans="1:37" ht="21" customHeight="1" x14ac:dyDescent="0.15">
      <c r="A11" s="257"/>
      <c r="B11" s="258"/>
      <c r="C11" s="258"/>
      <c r="D11" s="258"/>
      <c r="E11" s="258"/>
      <c r="F11" s="258"/>
      <c r="G11" s="264"/>
      <c r="H11" s="264"/>
      <c r="I11" s="258"/>
      <c r="J11" s="265"/>
      <c r="K11" s="266" t="s">
        <v>302</v>
      </c>
      <c r="L11" s="267" t="s">
        <v>353</v>
      </c>
      <c r="M11" s="268">
        <v>36412200</v>
      </c>
    </row>
    <row r="12" spans="1:37" ht="21" customHeight="1" x14ac:dyDescent="0.15">
      <c r="A12" s="257"/>
      <c r="B12" s="258"/>
      <c r="C12" s="258"/>
      <c r="D12" s="258"/>
      <c r="E12" s="258"/>
      <c r="F12" s="258"/>
      <c r="G12" s="264"/>
      <c r="H12" s="264"/>
      <c r="I12" s="258"/>
      <c r="J12" s="265"/>
      <c r="K12" s="269" t="s">
        <v>253</v>
      </c>
      <c r="L12" s="267" t="s">
        <v>345</v>
      </c>
      <c r="M12" s="397">
        <v>27582900</v>
      </c>
    </row>
    <row r="13" spans="1:37" ht="45" x14ac:dyDescent="0.15">
      <c r="A13" s="257"/>
      <c r="B13" s="258"/>
      <c r="C13" s="258"/>
      <c r="D13" s="258"/>
      <c r="E13" s="270"/>
      <c r="F13" s="270"/>
      <c r="G13" s="271"/>
      <c r="H13" s="271"/>
      <c r="I13" s="270"/>
      <c r="J13" s="272"/>
      <c r="K13" s="273" t="s">
        <v>254</v>
      </c>
      <c r="L13" s="274" t="s">
        <v>373</v>
      </c>
      <c r="M13" s="275">
        <v>70273072</v>
      </c>
    </row>
    <row r="14" spans="1:37" ht="21" customHeight="1" x14ac:dyDescent="0.15">
      <c r="A14" s="257"/>
      <c r="B14" s="258"/>
      <c r="C14" s="258"/>
      <c r="D14" s="258"/>
      <c r="E14" s="430">
        <v>112</v>
      </c>
      <c r="F14" s="430" t="s">
        <v>20</v>
      </c>
      <c r="G14" s="432">
        <v>19949740</v>
      </c>
      <c r="H14" s="432">
        <f>M14</f>
        <v>19949740</v>
      </c>
      <c r="I14" s="430">
        <f t="shared" ref="I14" si="2">H14-G14</f>
        <v>0</v>
      </c>
      <c r="J14" s="251">
        <f t="shared" ref="J14" si="3">H14/G14*100</f>
        <v>100</v>
      </c>
      <c r="K14" s="492" t="s">
        <v>239</v>
      </c>
      <c r="L14" s="492"/>
      <c r="M14" s="256">
        <f>M15+M20+M21+M22</f>
        <v>19949740</v>
      </c>
    </row>
    <row r="15" spans="1:37" ht="21" customHeight="1" x14ac:dyDescent="0.15">
      <c r="A15" s="257"/>
      <c r="B15" s="258"/>
      <c r="C15" s="258"/>
      <c r="D15" s="258"/>
      <c r="E15" s="255"/>
      <c r="F15" s="255"/>
      <c r="G15" s="259"/>
      <c r="H15" s="259"/>
      <c r="I15" s="255"/>
      <c r="J15" s="260"/>
      <c r="K15" s="434" t="s">
        <v>229</v>
      </c>
      <c r="L15" s="434" t="s">
        <v>239</v>
      </c>
      <c r="M15" s="256">
        <f>SUM(M16:M21)</f>
        <v>1780000</v>
      </c>
    </row>
    <row r="16" spans="1:37" ht="21" customHeight="1" x14ac:dyDescent="0.15">
      <c r="A16" s="257"/>
      <c r="B16" s="258"/>
      <c r="C16" s="258"/>
      <c r="D16" s="258"/>
      <c r="E16" s="258"/>
      <c r="F16" s="258"/>
      <c r="G16" s="264"/>
      <c r="H16" s="264"/>
      <c r="I16" s="258"/>
      <c r="J16" s="265"/>
      <c r="K16" s="266" t="s">
        <v>142</v>
      </c>
      <c r="L16" s="267" t="s">
        <v>213</v>
      </c>
      <c r="M16" s="268">
        <v>240000</v>
      </c>
    </row>
    <row r="17" spans="1:51" ht="21" customHeight="1" x14ac:dyDescent="0.15">
      <c r="A17" s="257"/>
      <c r="B17" s="258"/>
      <c r="C17" s="258"/>
      <c r="D17" s="258"/>
      <c r="E17" s="258"/>
      <c r="F17" s="258"/>
      <c r="G17" s="264"/>
      <c r="H17" s="264"/>
      <c r="I17" s="258"/>
      <c r="J17" s="265"/>
      <c r="K17" s="266" t="s">
        <v>327</v>
      </c>
      <c r="L17" s="267" t="s">
        <v>328</v>
      </c>
      <c r="M17" s="268">
        <v>720000</v>
      </c>
    </row>
    <row r="18" spans="1:51" ht="21" customHeight="1" x14ac:dyDescent="0.15">
      <c r="A18" s="257"/>
      <c r="B18" s="258"/>
      <c r="C18" s="258"/>
      <c r="D18" s="258"/>
      <c r="E18" s="258"/>
      <c r="F18" s="258"/>
      <c r="G18" s="264"/>
      <c r="H18" s="264"/>
      <c r="I18" s="258"/>
      <c r="J18" s="265"/>
      <c r="K18" s="266" t="s">
        <v>303</v>
      </c>
      <c r="L18" s="267" t="s">
        <v>329</v>
      </c>
      <c r="M18" s="268">
        <v>480000</v>
      </c>
    </row>
    <row r="19" spans="1:51" ht="33.75" x14ac:dyDescent="0.15">
      <c r="A19" s="257"/>
      <c r="B19" s="258"/>
      <c r="C19" s="258"/>
      <c r="D19" s="258"/>
      <c r="E19" s="258"/>
      <c r="F19" s="258"/>
      <c r="G19" s="264"/>
      <c r="H19" s="264"/>
      <c r="I19" s="258"/>
      <c r="J19" s="265"/>
      <c r="K19" s="266" t="s">
        <v>254</v>
      </c>
      <c r="L19" s="262" t="s">
        <v>377</v>
      </c>
      <c r="M19" s="268">
        <v>340000</v>
      </c>
    </row>
    <row r="20" spans="1:51" ht="21" customHeight="1" x14ac:dyDescent="0.15">
      <c r="A20" s="257"/>
      <c r="B20" s="258"/>
      <c r="C20" s="258"/>
      <c r="D20" s="258"/>
      <c r="E20" s="258"/>
      <c r="F20" s="258"/>
      <c r="G20" s="264"/>
      <c r="H20" s="264"/>
      <c r="I20" s="258"/>
      <c r="J20" s="265"/>
      <c r="K20" s="266" t="s">
        <v>189</v>
      </c>
      <c r="L20" s="274" t="s">
        <v>212</v>
      </c>
      <c r="M20" s="268">
        <v>0</v>
      </c>
    </row>
    <row r="21" spans="1:51" ht="21" customHeight="1" x14ac:dyDescent="0.15">
      <c r="A21" s="257"/>
      <c r="B21" s="258"/>
      <c r="C21" s="258"/>
      <c r="D21" s="258"/>
      <c r="E21" s="258"/>
      <c r="F21" s="258"/>
      <c r="G21" s="264"/>
      <c r="H21" s="264"/>
      <c r="I21" s="264"/>
      <c r="J21" s="276"/>
      <c r="K21" s="277" t="s">
        <v>190</v>
      </c>
      <c r="L21" s="278" t="s">
        <v>228</v>
      </c>
      <c r="M21" s="279">
        <v>0</v>
      </c>
    </row>
    <row r="22" spans="1:51" ht="21" customHeight="1" x14ac:dyDescent="0.15">
      <c r="A22" s="257"/>
      <c r="B22" s="258"/>
      <c r="C22" s="258"/>
      <c r="D22" s="258"/>
      <c r="E22" s="258"/>
      <c r="F22" s="258"/>
      <c r="G22" s="264"/>
      <c r="H22" s="264"/>
      <c r="I22" s="264"/>
      <c r="J22" s="276"/>
      <c r="K22" s="434" t="s">
        <v>306</v>
      </c>
      <c r="L22" s="434" t="s">
        <v>236</v>
      </c>
      <c r="M22" s="256">
        <f>SUM(M23:M26)</f>
        <v>18169740</v>
      </c>
    </row>
    <row r="23" spans="1:51" ht="21" customHeight="1" x14ac:dyDescent="0.15">
      <c r="A23" s="257"/>
      <c r="B23" s="258"/>
      <c r="C23" s="258"/>
      <c r="D23" s="258"/>
      <c r="E23" s="258"/>
      <c r="F23" s="258"/>
      <c r="G23" s="264"/>
      <c r="H23" s="264"/>
      <c r="I23" s="264"/>
      <c r="J23" s="276"/>
      <c r="K23" s="261" t="s">
        <v>142</v>
      </c>
      <c r="L23" s="262" t="s">
        <v>346</v>
      </c>
      <c r="M23" s="263">
        <v>4832400</v>
      </c>
    </row>
    <row r="24" spans="1:51" ht="21" customHeight="1" x14ac:dyDescent="0.15">
      <c r="A24" s="257"/>
      <c r="B24" s="258"/>
      <c r="C24" s="258"/>
      <c r="D24" s="258"/>
      <c r="E24" s="258"/>
      <c r="F24" s="258"/>
      <c r="G24" s="264"/>
      <c r="H24" s="264"/>
      <c r="I24" s="258"/>
      <c r="J24" s="265"/>
      <c r="K24" s="266" t="s">
        <v>302</v>
      </c>
      <c r="L24" s="267" t="s">
        <v>347</v>
      </c>
      <c r="M24" s="268">
        <v>3614760</v>
      </c>
    </row>
    <row r="25" spans="1:51" ht="21" customHeight="1" x14ac:dyDescent="0.15">
      <c r="A25" s="257"/>
      <c r="B25" s="258"/>
      <c r="C25" s="258"/>
      <c r="D25" s="258"/>
      <c r="E25" s="258"/>
      <c r="F25" s="258"/>
      <c r="G25" s="264"/>
      <c r="H25" s="264"/>
      <c r="I25" s="258"/>
      <c r="J25" s="265"/>
      <c r="K25" s="266" t="s">
        <v>253</v>
      </c>
      <c r="L25" s="267" t="s">
        <v>348</v>
      </c>
      <c r="M25" s="268">
        <v>2749260</v>
      </c>
    </row>
    <row r="26" spans="1:51" ht="45" x14ac:dyDescent="0.15">
      <c r="A26" s="257"/>
      <c r="B26" s="258"/>
      <c r="C26" s="258"/>
      <c r="D26" s="258"/>
      <c r="E26" s="258"/>
      <c r="F26" s="258"/>
      <c r="G26" s="264"/>
      <c r="H26" s="264"/>
      <c r="I26" s="258"/>
      <c r="J26" s="265"/>
      <c r="K26" s="273" t="s">
        <v>254</v>
      </c>
      <c r="L26" s="274" t="s">
        <v>374</v>
      </c>
      <c r="M26" s="275">
        <v>6973320</v>
      </c>
    </row>
    <row r="27" spans="1:51" ht="21" customHeight="1" x14ac:dyDescent="0.15">
      <c r="A27" s="257"/>
      <c r="B27" s="258"/>
      <c r="C27" s="258"/>
      <c r="D27" s="258"/>
      <c r="E27" s="430">
        <v>113</v>
      </c>
      <c r="F27" s="430" t="s">
        <v>64</v>
      </c>
      <c r="G27" s="432">
        <v>0</v>
      </c>
      <c r="H27" s="432">
        <f>M27</f>
        <v>0</v>
      </c>
      <c r="I27" s="430">
        <f t="shared" ref="I27:I29" si="4">H27-G27</f>
        <v>0</v>
      </c>
      <c r="J27" s="251">
        <v>0</v>
      </c>
      <c r="K27" s="280" t="s">
        <v>240</v>
      </c>
      <c r="L27" s="280"/>
      <c r="M27" s="263">
        <v>0</v>
      </c>
    </row>
    <row r="28" spans="1:51" s="240" customFormat="1" ht="78.75" x14ac:dyDescent="0.15">
      <c r="A28" s="257"/>
      <c r="B28" s="258"/>
      <c r="C28" s="258"/>
      <c r="D28" s="258"/>
      <c r="E28" s="255">
        <v>114</v>
      </c>
      <c r="F28" s="255" t="s">
        <v>66</v>
      </c>
      <c r="G28" s="432">
        <v>16736510</v>
      </c>
      <c r="H28" s="432">
        <f>M28</f>
        <v>16736510</v>
      </c>
      <c r="I28" s="430">
        <f t="shared" si="4"/>
        <v>0</v>
      </c>
      <c r="J28" s="251">
        <f t="shared" ref="J28:J29" si="5">H28/G28*100</f>
        <v>100</v>
      </c>
      <c r="K28" s="277" t="s">
        <v>232</v>
      </c>
      <c r="L28" s="281" t="s">
        <v>378</v>
      </c>
      <c r="M28" s="279">
        <v>16736510</v>
      </c>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row>
    <row r="29" spans="1:51" s="240" customFormat="1" ht="21" customHeight="1" x14ac:dyDescent="0.15">
      <c r="A29" s="257"/>
      <c r="B29" s="258"/>
      <c r="C29" s="258"/>
      <c r="D29" s="258"/>
      <c r="E29" s="430">
        <v>115</v>
      </c>
      <c r="F29" s="430" t="s">
        <v>117</v>
      </c>
      <c r="G29" s="432">
        <v>19740890</v>
      </c>
      <c r="H29" s="432">
        <f>M29</f>
        <v>19740890</v>
      </c>
      <c r="I29" s="430">
        <f t="shared" si="4"/>
        <v>0</v>
      </c>
      <c r="J29" s="251">
        <f t="shared" si="5"/>
        <v>100</v>
      </c>
      <c r="K29" s="492" t="s">
        <v>239</v>
      </c>
      <c r="L29" s="492"/>
      <c r="M29" s="282">
        <f>SUM(M30:M34)</f>
        <v>19740890</v>
      </c>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row>
    <row r="30" spans="1:51" ht="21" customHeight="1" x14ac:dyDescent="0.15">
      <c r="A30" s="257"/>
      <c r="B30" s="258"/>
      <c r="C30" s="258"/>
      <c r="D30" s="258"/>
      <c r="E30" s="283"/>
      <c r="F30" s="283"/>
      <c r="G30" s="284"/>
      <c r="H30" s="284"/>
      <c r="I30" s="283"/>
      <c r="J30" s="285"/>
      <c r="K30" s="261" t="s">
        <v>76</v>
      </c>
      <c r="L30" s="262" t="s">
        <v>379</v>
      </c>
      <c r="M30" s="263">
        <v>9154000</v>
      </c>
    </row>
    <row r="31" spans="1:51" ht="21" customHeight="1" x14ac:dyDescent="0.15">
      <c r="A31" s="257"/>
      <c r="B31" s="258"/>
      <c r="C31" s="258"/>
      <c r="D31" s="258"/>
      <c r="E31" s="258"/>
      <c r="F31" s="258"/>
      <c r="G31" s="264"/>
      <c r="H31" s="264"/>
      <c r="I31" s="264"/>
      <c r="J31" s="276"/>
      <c r="K31" s="266" t="s">
        <v>233</v>
      </c>
      <c r="L31" s="267" t="s">
        <v>380</v>
      </c>
      <c r="M31" s="268">
        <v>6325100</v>
      </c>
    </row>
    <row r="32" spans="1:51" ht="21" customHeight="1" x14ac:dyDescent="0.15">
      <c r="A32" s="257"/>
      <c r="B32" s="258"/>
      <c r="C32" s="258"/>
      <c r="D32" s="258"/>
      <c r="E32" s="258"/>
      <c r="F32" s="258"/>
      <c r="G32" s="264"/>
      <c r="H32" s="264"/>
      <c r="I32" s="264"/>
      <c r="J32" s="276"/>
      <c r="K32" s="266" t="s">
        <v>77</v>
      </c>
      <c r="L32" s="267" t="s">
        <v>381</v>
      </c>
      <c r="M32" s="268">
        <v>466790</v>
      </c>
    </row>
    <row r="33" spans="1:13" ht="21" customHeight="1" x14ac:dyDescent="0.15">
      <c r="A33" s="257"/>
      <c r="B33" s="258"/>
      <c r="C33" s="258"/>
      <c r="D33" s="258"/>
      <c r="E33" s="258"/>
      <c r="F33" s="258"/>
      <c r="G33" s="264"/>
      <c r="H33" s="264"/>
      <c r="I33" s="264"/>
      <c r="J33" s="276"/>
      <c r="K33" s="266" t="s">
        <v>78</v>
      </c>
      <c r="L33" s="267" t="s">
        <v>382</v>
      </c>
      <c r="M33" s="268">
        <v>2232300</v>
      </c>
    </row>
    <row r="34" spans="1:13" ht="21" customHeight="1" x14ac:dyDescent="0.15">
      <c r="A34" s="257"/>
      <c r="B34" s="258"/>
      <c r="C34" s="258"/>
      <c r="D34" s="258"/>
      <c r="E34" s="435"/>
      <c r="F34" s="435"/>
      <c r="G34" s="286"/>
      <c r="H34" s="286"/>
      <c r="I34" s="286"/>
      <c r="J34" s="287"/>
      <c r="K34" s="266" t="s">
        <v>79</v>
      </c>
      <c r="L34" s="267" t="s">
        <v>383</v>
      </c>
      <c r="M34" s="268">
        <v>1562700</v>
      </c>
    </row>
    <row r="35" spans="1:13" ht="21" customHeight="1" x14ac:dyDescent="0.15">
      <c r="A35" s="257"/>
      <c r="B35" s="258"/>
      <c r="C35" s="435"/>
      <c r="D35" s="435"/>
      <c r="E35" s="435">
        <v>116</v>
      </c>
      <c r="F35" s="435" t="s">
        <v>13</v>
      </c>
      <c r="G35" s="432">
        <v>748100</v>
      </c>
      <c r="H35" s="432">
        <f>M35</f>
        <v>748100</v>
      </c>
      <c r="I35" s="430">
        <f t="shared" ref="I35" si="6">H35-G35</f>
        <v>0</v>
      </c>
      <c r="J35" s="251">
        <f t="shared" ref="J35" si="7">H35/G35*100</f>
        <v>100</v>
      </c>
      <c r="K35" s="403" t="s">
        <v>255</v>
      </c>
      <c r="L35" s="404" t="s">
        <v>304</v>
      </c>
      <c r="M35" s="288">
        <v>748100</v>
      </c>
    </row>
    <row r="36" spans="1:13" ht="21" customHeight="1" x14ac:dyDescent="0.15">
      <c r="A36" s="289"/>
      <c r="B36" s="258"/>
      <c r="C36" s="258">
        <v>12</v>
      </c>
      <c r="D36" s="258" t="s">
        <v>21</v>
      </c>
      <c r="E36" s="468" t="s">
        <v>2</v>
      </c>
      <c r="F36" s="468"/>
      <c r="G36" s="286">
        <f>SUM(G37:G39)</f>
        <v>424000</v>
      </c>
      <c r="H36" s="286">
        <f>SUM(H37:H39)</f>
        <v>374000</v>
      </c>
      <c r="I36" s="430">
        <f t="shared" ref="I36:I42" si="8">H36-G36</f>
        <v>-50000</v>
      </c>
      <c r="J36" s="251">
        <f t="shared" ref="J36:J42" si="9">H36/G36*100</f>
        <v>88.20754716981132</v>
      </c>
      <c r="K36" s="486" t="s">
        <v>193</v>
      </c>
      <c r="L36" s="486"/>
      <c r="M36" s="290">
        <f>M37+M38+M39</f>
        <v>374000</v>
      </c>
    </row>
    <row r="37" spans="1:13" ht="21" customHeight="1" x14ac:dyDescent="0.15">
      <c r="A37" s="257"/>
      <c r="B37" s="258"/>
      <c r="C37" s="255"/>
      <c r="D37" s="255"/>
      <c r="E37" s="430">
        <v>121</v>
      </c>
      <c r="F37" s="430" t="s">
        <v>14</v>
      </c>
      <c r="G37" s="432">
        <v>0</v>
      </c>
      <c r="H37" s="432">
        <f>M37</f>
        <v>0</v>
      </c>
      <c r="I37" s="430">
        <f t="shared" si="8"/>
        <v>0</v>
      </c>
      <c r="J37" s="251">
        <v>0</v>
      </c>
      <c r="K37" s="261" t="s">
        <v>14</v>
      </c>
      <c r="L37" s="291"/>
      <c r="M37" s="290">
        <v>0</v>
      </c>
    </row>
    <row r="38" spans="1:13" ht="21" customHeight="1" x14ac:dyDescent="0.15">
      <c r="A38" s="257"/>
      <c r="B38" s="258"/>
      <c r="C38" s="258"/>
      <c r="D38" s="258"/>
      <c r="E38" s="430">
        <v>122</v>
      </c>
      <c r="F38" s="430" t="s">
        <v>22</v>
      </c>
      <c r="G38" s="432">
        <v>0</v>
      </c>
      <c r="H38" s="432">
        <f>M38</f>
        <v>0</v>
      </c>
      <c r="I38" s="430">
        <f t="shared" si="8"/>
        <v>0</v>
      </c>
      <c r="J38" s="251">
        <v>0</v>
      </c>
      <c r="K38" s="261" t="s">
        <v>241</v>
      </c>
      <c r="L38" s="262"/>
      <c r="M38" s="263">
        <v>0</v>
      </c>
    </row>
    <row r="39" spans="1:13" ht="21" customHeight="1" x14ac:dyDescent="0.15">
      <c r="A39" s="257"/>
      <c r="B39" s="258"/>
      <c r="C39" s="435"/>
      <c r="D39" s="435"/>
      <c r="E39" s="430">
        <v>123</v>
      </c>
      <c r="F39" s="430" t="s">
        <v>15</v>
      </c>
      <c r="G39" s="432">
        <v>424000</v>
      </c>
      <c r="H39" s="432">
        <f>M39</f>
        <v>374000</v>
      </c>
      <c r="I39" s="430">
        <f t="shared" si="8"/>
        <v>-50000</v>
      </c>
      <c r="J39" s="251">
        <f t="shared" si="9"/>
        <v>88.20754716981132</v>
      </c>
      <c r="K39" s="261" t="s">
        <v>15</v>
      </c>
      <c r="L39" s="262" t="s">
        <v>441</v>
      </c>
      <c r="M39" s="263">
        <v>374000</v>
      </c>
    </row>
    <row r="40" spans="1:13" ht="21" customHeight="1" x14ac:dyDescent="0.15">
      <c r="A40" s="257"/>
      <c r="B40" s="258"/>
      <c r="C40" s="258">
        <v>13</v>
      </c>
      <c r="D40" s="258" t="s">
        <v>23</v>
      </c>
      <c r="E40" s="468" t="s">
        <v>2</v>
      </c>
      <c r="F40" s="468"/>
      <c r="G40" s="286">
        <f>G41+G42+G45+G51+G56+G57+G58</f>
        <v>40207914</v>
      </c>
      <c r="H40" s="286">
        <f>H41+H42+H45+H51+H56+H57+H58</f>
        <v>36213348</v>
      </c>
      <c r="I40" s="430">
        <f t="shared" si="8"/>
        <v>-3994566</v>
      </c>
      <c r="J40" s="251">
        <f t="shared" si="9"/>
        <v>90.065224472973156</v>
      </c>
      <c r="K40" s="486" t="s">
        <v>193</v>
      </c>
      <c r="L40" s="486"/>
      <c r="M40" s="292">
        <f>M41+M42+M45+M51</f>
        <v>34601048</v>
      </c>
    </row>
    <row r="41" spans="1:13" ht="21" customHeight="1" x14ac:dyDescent="0.15">
      <c r="A41" s="257"/>
      <c r="B41" s="258"/>
      <c r="C41" s="255"/>
      <c r="D41" s="255"/>
      <c r="E41" s="255">
        <v>131</v>
      </c>
      <c r="F41" s="255" t="s">
        <v>24</v>
      </c>
      <c r="G41" s="432">
        <v>0</v>
      </c>
      <c r="H41" s="432">
        <f>M41</f>
        <v>0</v>
      </c>
      <c r="I41" s="430">
        <f t="shared" si="8"/>
        <v>0</v>
      </c>
      <c r="J41" s="251">
        <v>0</v>
      </c>
      <c r="K41" s="277" t="s">
        <v>183</v>
      </c>
      <c r="L41" s="278" t="s">
        <v>212</v>
      </c>
      <c r="M41" s="279">
        <v>0</v>
      </c>
    </row>
    <row r="42" spans="1:13" ht="21" customHeight="1" x14ac:dyDescent="0.15">
      <c r="A42" s="257"/>
      <c r="B42" s="258"/>
      <c r="C42" s="258"/>
      <c r="D42" s="258"/>
      <c r="E42" s="430">
        <v>132</v>
      </c>
      <c r="F42" s="430" t="s">
        <v>57</v>
      </c>
      <c r="G42" s="432">
        <v>27532759</v>
      </c>
      <c r="H42" s="432">
        <f>M42</f>
        <v>23651710</v>
      </c>
      <c r="I42" s="430">
        <f t="shared" si="8"/>
        <v>-3881049</v>
      </c>
      <c r="J42" s="251">
        <f t="shared" si="9"/>
        <v>85.903886348622009</v>
      </c>
      <c r="K42" s="486" t="s">
        <v>193</v>
      </c>
      <c r="L42" s="486"/>
      <c r="M42" s="282">
        <f>SUM(M43:M44)</f>
        <v>23651710</v>
      </c>
    </row>
    <row r="43" spans="1:13" ht="54.95" customHeight="1" x14ac:dyDescent="0.15">
      <c r="A43" s="257"/>
      <c r="B43" s="258"/>
      <c r="C43" s="258"/>
      <c r="D43" s="258"/>
      <c r="E43" s="255"/>
      <c r="F43" s="255"/>
      <c r="G43" s="259"/>
      <c r="H43" s="259"/>
      <c r="I43" s="255"/>
      <c r="J43" s="260"/>
      <c r="K43" s="261" t="s">
        <v>198</v>
      </c>
      <c r="L43" s="262" t="s">
        <v>450</v>
      </c>
      <c r="M43" s="263">
        <v>3851710</v>
      </c>
    </row>
    <row r="44" spans="1:13" ht="21" customHeight="1" x14ac:dyDescent="0.15">
      <c r="A44" s="257"/>
      <c r="B44" s="258"/>
      <c r="C44" s="258"/>
      <c r="D44" s="258"/>
      <c r="E44" s="258"/>
      <c r="F44" s="258"/>
      <c r="G44" s="264"/>
      <c r="H44" s="264"/>
      <c r="I44" s="258"/>
      <c r="J44" s="265"/>
      <c r="K44" s="273" t="s">
        <v>199</v>
      </c>
      <c r="L44" s="274" t="s">
        <v>256</v>
      </c>
      <c r="M44" s="275">
        <v>19800000</v>
      </c>
    </row>
    <row r="45" spans="1:13" ht="21" customHeight="1" x14ac:dyDescent="0.15">
      <c r="A45" s="257"/>
      <c r="B45" s="258"/>
      <c r="C45" s="258"/>
      <c r="D45" s="258"/>
      <c r="E45" s="430">
        <v>133</v>
      </c>
      <c r="F45" s="430" t="s">
        <v>25</v>
      </c>
      <c r="G45" s="432">
        <v>6300325</v>
      </c>
      <c r="H45" s="432">
        <f>M45</f>
        <v>6236808</v>
      </c>
      <c r="I45" s="430">
        <f t="shared" ref="I45" si="10">H45-G45</f>
        <v>-63517</v>
      </c>
      <c r="J45" s="251">
        <f t="shared" ref="J45" si="11">H45/G45*100</f>
        <v>98.991845658755693</v>
      </c>
      <c r="K45" s="486" t="s">
        <v>193</v>
      </c>
      <c r="L45" s="486"/>
      <c r="M45" s="282">
        <f>SUM(M46:M50)</f>
        <v>6236808</v>
      </c>
    </row>
    <row r="46" spans="1:13" ht="21" customHeight="1" x14ac:dyDescent="0.15">
      <c r="A46" s="257"/>
      <c r="B46" s="258"/>
      <c r="C46" s="258"/>
      <c r="D46" s="258"/>
      <c r="E46" s="283"/>
      <c r="F46" s="283"/>
      <c r="G46" s="284"/>
      <c r="H46" s="284"/>
      <c r="I46" s="283"/>
      <c r="J46" s="285"/>
      <c r="K46" s="261" t="s">
        <v>184</v>
      </c>
      <c r="L46" s="291" t="s">
        <v>426</v>
      </c>
      <c r="M46" s="263">
        <v>1953230</v>
      </c>
    </row>
    <row r="47" spans="1:13" ht="21" customHeight="1" x14ac:dyDescent="0.15">
      <c r="A47" s="257"/>
      <c r="B47" s="258"/>
      <c r="C47" s="258"/>
      <c r="D47" s="258"/>
      <c r="E47" s="258"/>
      <c r="F47" s="258"/>
      <c r="G47" s="264"/>
      <c r="H47" s="264"/>
      <c r="I47" s="258"/>
      <c r="J47" s="265"/>
      <c r="K47" s="266" t="s">
        <v>318</v>
      </c>
      <c r="L47" s="267" t="s">
        <v>451</v>
      </c>
      <c r="M47" s="268">
        <v>3353000</v>
      </c>
    </row>
    <row r="48" spans="1:13" ht="21" customHeight="1" x14ac:dyDescent="0.15">
      <c r="A48" s="257"/>
      <c r="B48" s="258"/>
      <c r="C48" s="258"/>
      <c r="D48" s="258"/>
      <c r="E48" s="258"/>
      <c r="F48" s="258"/>
      <c r="G48" s="264"/>
      <c r="H48" s="264"/>
      <c r="I48" s="258"/>
      <c r="J48" s="265"/>
      <c r="K48" s="266" t="s">
        <v>305</v>
      </c>
      <c r="L48" s="293" t="s">
        <v>452</v>
      </c>
      <c r="M48" s="268">
        <v>539697</v>
      </c>
    </row>
    <row r="49" spans="1:13" ht="21" customHeight="1" x14ac:dyDescent="0.15">
      <c r="A49" s="257"/>
      <c r="B49" s="258"/>
      <c r="C49" s="258"/>
      <c r="D49" s="258"/>
      <c r="E49" s="258"/>
      <c r="F49" s="258"/>
      <c r="G49" s="264"/>
      <c r="H49" s="264"/>
      <c r="I49" s="258"/>
      <c r="J49" s="265"/>
      <c r="K49" s="400" t="s">
        <v>309</v>
      </c>
      <c r="L49" s="401" t="s">
        <v>453</v>
      </c>
      <c r="M49" s="402">
        <v>331341</v>
      </c>
    </row>
    <row r="50" spans="1:13" ht="21" customHeight="1" x14ac:dyDescent="0.15">
      <c r="A50" s="257"/>
      <c r="B50" s="258"/>
      <c r="C50" s="258"/>
      <c r="D50" s="258"/>
      <c r="E50" s="435"/>
      <c r="F50" s="435"/>
      <c r="G50" s="286"/>
      <c r="H50" s="286"/>
      <c r="I50" s="435"/>
      <c r="J50" s="294"/>
      <c r="K50" s="273" t="s">
        <v>185</v>
      </c>
      <c r="L50" s="267" t="s">
        <v>445</v>
      </c>
      <c r="M50" s="268">
        <v>59540</v>
      </c>
    </row>
    <row r="51" spans="1:13" ht="21" customHeight="1" x14ac:dyDescent="0.15">
      <c r="A51" s="257"/>
      <c r="B51" s="258"/>
      <c r="C51" s="258"/>
      <c r="D51" s="258"/>
      <c r="E51" s="430">
        <v>134</v>
      </c>
      <c r="F51" s="430" t="s">
        <v>26</v>
      </c>
      <c r="G51" s="432">
        <v>4762530</v>
      </c>
      <c r="H51" s="432">
        <f>M51</f>
        <v>4712530</v>
      </c>
      <c r="I51" s="430">
        <f t="shared" ref="I51" si="12">H51-G51</f>
        <v>-50000</v>
      </c>
      <c r="J51" s="251">
        <f t="shared" ref="J51" si="13">H51/G51*100</f>
        <v>98.950137846900702</v>
      </c>
      <c r="K51" s="486" t="s">
        <v>193</v>
      </c>
      <c r="L51" s="486"/>
      <c r="M51" s="263">
        <f>SUM(M52:M55)</f>
        <v>4712530</v>
      </c>
    </row>
    <row r="52" spans="1:13" ht="21" customHeight="1" x14ac:dyDescent="0.15">
      <c r="A52" s="257"/>
      <c r="B52" s="258"/>
      <c r="C52" s="258"/>
      <c r="D52" s="258"/>
      <c r="E52" s="258"/>
      <c r="F52" s="258"/>
      <c r="G52" s="264"/>
      <c r="H52" s="264"/>
      <c r="I52" s="258"/>
      <c r="J52" s="265"/>
      <c r="K52" s="269" t="s">
        <v>330</v>
      </c>
      <c r="L52" s="293" t="s">
        <v>372</v>
      </c>
      <c r="M52" s="268">
        <v>2640000</v>
      </c>
    </row>
    <row r="53" spans="1:13" ht="21" customHeight="1" x14ac:dyDescent="0.15">
      <c r="A53" s="257"/>
      <c r="B53" s="258"/>
      <c r="C53" s="258"/>
      <c r="D53" s="258"/>
      <c r="E53" s="258"/>
      <c r="F53" s="258"/>
      <c r="G53" s="264"/>
      <c r="H53" s="264"/>
      <c r="I53" s="258"/>
      <c r="J53" s="265"/>
      <c r="K53" s="266" t="s">
        <v>427</v>
      </c>
      <c r="L53" s="293" t="s">
        <v>310</v>
      </c>
      <c r="M53" s="268">
        <v>280000</v>
      </c>
    </row>
    <row r="54" spans="1:13" ht="22.5" x14ac:dyDescent="0.15">
      <c r="A54" s="257"/>
      <c r="B54" s="258"/>
      <c r="C54" s="258"/>
      <c r="D54" s="258"/>
      <c r="E54" s="258"/>
      <c r="F54" s="258"/>
      <c r="G54" s="264"/>
      <c r="H54" s="264"/>
      <c r="I54" s="258"/>
      <c r="J54" s="265"/>
      <c r="K54" s="266" t="s">
        <v>186</v>
      </c>
      <c r="L54" s="267" t="s">
        <v>428</v>
      </c>
      <c r="M54" s="268">
        <v>1425620</v>
      </c>
    </row>
    <row r="55" spans="1:13" ht="21" customHeight="1" x14ac:dyDescent="0.15">
      <c r="A55" s="257"/>
      <c r="B55" s="258"/>
      <c r="C55" s="258"/>
      <c r="D55" s="258"/>
      <c r="E55" s="258"/>
      <c r="F55" s="258"/>
      <c r="G55" s="264"/>
      <c r="H55" s="264"/>
      <c r="I55" s="264"/>
      <c r="J55" s="276"/>
      <c r="K55" s="273" t="s">
        <v>187</v>
      </c>
      <c r="L55" s="293" t="s">
        <v>454</v>
      </c>
      <c r="M55" s="268">
        <v>366910</v>
      </c>
    </row>
    <row r="56" spans="1:13" ht="21" customHeight="1" x14ac:dyDescent="0.15">
      <c r="A56" s="257"/>
      <c r="B56" s="258"/>
      <c r="C56" s="258"/>
      <c r="D56" s="258"/>
      <c r="E56" s="255">
        <v>135</v>
      </c>
      <c r="F56" s="255" t="s">
        <v>58</v>
      </c>
      <c r="G56" s="432">
        <v>868000</v>
      </c>
      <c r="H56" s="432">
        <f>M56</f>
        <v>868000</v>
      </c>
      <c r="I56" s="430">
        <f t="shared" ref="I56:I58" si="14">H56-G56</f>
        <v>0</v>
      </c>
      <c r="J56" s="251">
        <f t="shared" ref="J56:J58" si="15">H56/G56*100</f>
        <v>100</v>
      </c>
      <c r="K56" s="277" t="s">
        <v>188</v>
      </c>
      <c r="L56" s="274" t="s">
        <v>311</v>
      </c>
      <c r="M56" s="275">
        <v>868000</v>
      </c>
    </row>
    <row r="57" spans="1:13" ht="21" customHeight="1" x14ac:dyDescent="0.15">
      <c r="A57" s="257"/>
      <c r="B57" s="258"/>
      <c r="C57" s="258"/>
      <c r="D57" s="258"/>
      <c r="E57" s="430">
        <v>136</v>
      </c>
      <c r="F57" s="430" t="s">
        <v>59</v>
      </c>
      <c r="G57" s="432">
        <v>0</v>
      </c>
      <c r="H57" s="432">
        <f>M57</f>
        <v>0</v>
      </c>
      <c r="I57" s="430">
        <f t="shared" si="14"/>
        <v>0</v>
      </c>
      <c r="J57" s="251">
        <v>0</v>
      </c>
      <c r="K57" s="280" t="s">
        <v>242</v>
      </c>
      <c r="L57" s="280"/>
      <c r="M57" s="263">
        <v>0</v>
      </c>
    </row>
    <row r="58" spans="1:13" ht="20.100000000000001" customHeight="1" x14ac:dyDescent="0.15">
      <c r="A58" s="257"/>
      <c r="B58" s="258"/>
      <c r="C58" s="258"/>
      <c r="D58" s="258"/>
      <c r="E58" s="430">
        <v>137</v>
      </c>
      <c r="F58" s="430" t="s">
        <v>73</v>
      </c>
      <c r="G58" s="432">
        <v>744300</v>
      </c>
      <c r="H58" s="432">
        <f>M58</f>
        <v>744300</v>
      </c>
      <c r="I58" s="430">
        <f t="shared" si="14"/>
        <v>0</v>
      </c>
      <c r="J58" s="251">
        <f t="shared" si="15"/>
        <v>100</v>
      </c>
      <c r="K58" s="486" t="s">
        <v>193</v>
      </c>
      <c r="L58" s="486"/>
      <c r="M58" s="263">
        <f>SUM(M59:M60)</f>
        <v>744300</v>
      </c>
    </row>
    <row r="59" spans="1:13" ht="20.100000000000001" customHeight="1" x14ac:dyDescent="0.15">
      <c r="A59" s="257"/>
      <c r="B59" s="258"/>
      <c r="C59" s="258"/>
      <c r="D59" s="258"/>
      <c r="E59" s="295"/>
      <c r="F59" s="295"/>
      <c r="G59" s="405"/>
      <c r="H59" s="405"/>
      <c r="I59" s="255"/>
      <c r="J59" s="296"/>
      <c r="K59" s="261" t="s">
        <v>313</v>
      </c>
      <c r="L59" s="291" t="s">
        <v>314</v>
      </c>
      <c r="M59" s="263">
        <v>370000</v>
      </c>
    </row>
    <row r="60" spans="1:13" ht="20.100000000000001" customHeight="1" x14ac:dyDescent="0.15">
      <c r="A60" s="297"/>
      <c r="B60" s="435"/>
      <c r="C60" s="435"/>
      <c r="D60" s="435"/>
      <c r="E60" s="406"/>
      <c r="F60" s="406"/>
      <c r="G60" s="407"/>
      <c r="H60" s="407"/>
      <c r="I60" s="298"/>
      <c r="J60" s="408"/>
      <c r="K60" s="266" t="s">
        <v>73</v>
      </c>
      <c r="L60" s="293" t="s">
        <v>312</v>
      </c>
      <c r="M60" s="268">
        <v>374300</v>
      </c>
    </row>
    <row r="61" spans="1:13" ht="21" customHeight="1" x14ac:dyDescent="0.15">
      <c r="A61" s="289" t="s">
        <v>122</v>
      </c>
      <c r="B61" s="258" t="s">
        <v>245</v>
      </c>
      <c r="C61" s="435">
        <v>21</v>
      </c>
      <c r="D61" s="435" t="s">
        <v>29</v>
      </c>
      <c r="E61" s="491" t="s">
        <v>2</v>
      </c>
      <c r="F61" s="491"/>
      <c r="G61" s="286">
        <f>SUM(G62:G64)</f>
        <v>2090000</v>
      </c>
      <c r="H61" s="286">
        <f>SUM(H62:H64)</f>
        <v>2090000</v>
      </c>
      <c r="I61" s="430">
        <f t="shared" ref="I61" si="16">H61-G61</f>
        <v>0</v>
      </c>
      <c r="J61" s="251">
        <f t="shared" ref="J61" si="17">H61/G61*100</f>
        <v>100</v>
      </c>
      <c r="K61" s="487" t="s">
        <v>193</v>
      </c>
      <c r="L61" s="487"/>
      <c r="M61" s="268">
        <f>SUM(M62:M64)</f>
        <v>2090000</v>
      </c>
    </row>
    <row r="62" spans="1:13" ht="21" customHeight="1" x14ac:dyDescent="0.15">
      <c r="A62" s="257"/>
      <c r="B62" s="258"/>
      <c r="C62" s="258"/>
      <c r="D62" s="264"/>
      <c r="E62" s="286">
        <v>211</v>
      </c>
      <c r="F62" s="435" t="s">
        <v>29</v>
      </c>
      <c r="G62" s="432">
        <v>0</v>
      </c>
      <c r="H62" s="432">
        <f>M62</f>
        <v>0</v>
      </c>
      <c r="I62" s="430">
        <f t="shared" ref="I62:I66" si="18">H62-G62</f>
        <v>0</v>
      </c>
      <c r="J62" s="251">
        <v>0</v>
      </c>
      <c r="K62" s="269" t="s">
        <v>235</v>
      </c>
      <c r="L62" s="293" t="s">
        <v>307</v>
      </c>
      <c r="M62" s="268">
        <v>0</v>
      </c>
    </row>
    <row r="63" spans="1:13" ht="21" customHeight="1" x14ac:dyDescent="0.15">
      <c r="A63" s="257"/>
      <c r="B63" s="258"/>
      <c r="C63" s="258"/>
      <c r="D63" s="258"/>
      <c r="E63" s="430">
        <v>212</v>
      </c>
      <c r="F63" s="430" t="s">
        <v>30</v>
      </c>
      <c r="G63" s="432">
        <v>440000</v>
      </c>
      <c r="H63" s="432">
        <f>M63</f>
        <v>440000</v>
      </c>
      <c r="I63" s="430">
        <f t="shared" si="18"/>
        <v>0</v>
      </c>
      <c r="J63" s="251">
        <f t="shared" ref="J63:J66" si="19">H63/G63*100</f>
        <v>100</v>
      </c>
      <c r="K63" s="261" t="s">
        <v>243</v>
      </c>
      <c r="L63" s="262" t="s">
        <v>391</v>
      </c>
      <c r="M63" s="263">
        <v>440000</v>
      </c>
    </row>
    <row r="64" spans="1:13" ht="21" customHeight="1" x14ac:dyDescent="0.15">
      <c r="A64" s="297"/>
      <c r="B64" s="435"/>
      <c r="C64" s="435"/>
      <c r="D64" s="435"/>
      <c r="E64" s="430">
        <v>213</v>
      </c>
      <c r="F64" s="430" t="s">
        <v>51</v>
      </c>
      <c r="G64" s="432">
        <v>1650000</v>
      </c>
      <c r="H64" s="432">
        <f>M64</f>
        <v>1650000</v>
      </c>
      <c r="I64" s="430">
        <f t="shared" si="18"/>
        <v>0</v>
      </c>
      <c r="J64" s="251">
        <f t="shared" si="19"/>
        <v>100</v>
      </c>
      <c r="K64" s="261" t="s">
        <v>244</v>
      </c>
      <c r="L64" s="291" t="s">
        <v>376</v>
      </c>
      <c r="M64" s="263">
        <v>1650000</v>
      </c>
    </row>
    <row r="65" spans="1:13" ht="21" customHeight="1" x14ac:dyDescent="0.15">
      <c r="A65" s="299" t="s">
        <v>123</v>
      </c>
      <c r="B65" s="255" t="s">
        <v>32</v>
      </c>
      <c r="C65" s="468" t="s">
        <v>2</v>
      </c>
      <c r="D65" s="468"/>
      <c r="E65" s="468"/>
      <c r="F65" s="468"/>
      <c r="G65" s="432">
        <f>G66+G72+G80+G88+G98+G105+G112+G122+G134+G148+G149+G150+G126+G136+G142+G153</f>
        <v>1788964365</v>
      </c>
      <c r="H65" s="432">
        <f>H66+H72+H80+H88+H98+H105+H112+H122+H134+H148+H149+H150+H126+H136+H142+H153</f>
        <v>1791016456</v>
      </c>
      <c r="I65" s="430">
        <f t="shared" si="18"/>
        <v>2052091</v>
      </c>
      <c r="J65" s="251">
        <f t="shared" si="19"/>
        <v>100.11470832176134</v>
      </c>
      <c r="K65" s="486" t="s">
        <v>200</v>
      </c>
      <c r="L65" s="486"/>
      <c r="M65" s="290"/>
    </row>
    <row r="66" spans="1:13" ht="21" customHeight="1" x14ac:dyDescent="0.15">
      <c r="A66" s="257"/>
      <c r="B66" s="258"/>
      <c r="C66" s="435">
        <v>31</v>
      </c>
      <c r="D66" s="435" t="s">
        <v>32</v>
      </c>
      <c r="E66" s="435">
        <v>311</v>
      </c>
      <c r="F66" s="435" t="s">
        <v>192</v>
      </c>
      <c r="G66" s="432">
        <v>139470556</v>
      </c>
      <c r="H66" s="432">
        <f>M66</f>
        <v>138273366</v>
      </c>
      <c r="I66" s="430">
        <f t="shared" si="18"/>
        <v>-1197190</v>
      </c>
      <c r="J66" s="251">
        <f t="shared" si="19"/>
        <v>99.141618106118401</v>
      </c>
      <c r="K66" s="486" t="s">
        <v>193</v>
      </c>
      <c r="L66" s="486"/>
      <c r="M66" s="439">
        <f>SUM(M67:M71)</f>
        <v>138273366</v>
      </c>
    </row>
    <row r="67" spans="1:13" ht="90" customHeight="1" x14ac:dyDescent="0.15">
      <c r="A67" s="257"/>
      <c r="B67" s="258"/>
      <c r="C67" s="255"/>
      <c r="D67" s="255"/>
      <c r="E67" s="255"/>
      <c r="F67" s="255"/>
      <c r="G67" s="259"/>
      <c r="H67" s="259"/>
      <c r="I67" s="255"/>
      <c r="J67" s="260"/>
      <c r="K67" s="261" t="s">
        <v>415</v>
      </c>
      <c r="L67" s="262" t="s">
        <v>416</v>
      </c>
      <c r="M67" s="300">
        <v>111806696</v>
      </c>
    </row>
    <row r="68" spans="1:13" ht="45" x14ac:dyDescent="0.15">
      <c r="A68" s="257"/>
      <c r="B68" s="258"/>
      <c r="C68" s="258"/>
      <c r="D68" s="258"/>
      <c r="E68" s="258"/>
      <c r="F68" s="258"/>
      <c r="G68" s="264"/>
      <c r="H68" s="264"/>
      <c r="I68" s="258"/>
      <c r="J68" s="265"/>
      <c r="K68" s="266" t="s">
        <v>417</v>
      </c>
      <c r="L68" s="267" t="s">
        <v>418</v>
      </c>
      <c r="M68" s="301">
        <v>4846540</v>
      </c>
    </row>
    <row r="69" spans="1:13" ht="99.75" customHeight="1" x14ac:dyDescent="0.15">
      <c r="A69" s="257"/>
      <c r="B69" s="258"/>
      <c r="C69" s="258"/>
      <c r="D69" s="258"/>
      <c r="E69" s="258"/>
      <c r="F69" s="258"/>
      <c r="G69" s="264"/>
      <c r="H69" s="264"/>
      <c r="I69" s="258"/>
      <c r="J69" s="265"/>
      <c r="K69" s="266" t="s">
        <v>419</v>
      </c>
      <c r="L69" s="267" t="s">
        <v>458</v>
      </c>
      <c r="M69" s="301">
        <v>11765830</v>
      </c>
    </row>
    <row r="70" spans="1:13" ht="24.95" customHeight="1" x14ac:dyDescent="0.15">
      <c r="A70" s="257"/>
      <c r="B70" s="258"/>
      <c r="C70" s="258"/>
      <c r="D70" s="258"/>
      <c r="E70" s="258"/>
      <c r="F70" s="258"/>
      <c r="G70" s="264"/>
      <c r="H70" s="264"/>
      <c r="I70" s="258"/>
      <c r="J70" s="265"/>
      <c r="K70" s="266" t="s">
        <v>420</v>
      </c>
      <c r="L70" s="267" t="s">
        <v>421</v>
      </c>
      <c r="M70" s="301">
        <v>4084300</v>
      </c>
    </row>
    <row r="71" spans="1:13" ht="30" customHeight="1" x14ac:dyDescent="0.15">
      <c r="A71" s="257"/>
      <c r="B71" s="258"/>
      <c r="C71" s="258"/>
      <c r="D71" s="258"/>
      <c r="E71" s="258"/>
      <c r="F71" s="258"/>
      <c r="G71" s="264"/>
      <c r="H71" s="264"/>
      <c r="I71" s="258"/>
      <c r="J71" s="265"/>
      <c r="K71" s="266" t="s">
        <v>422</v>
      </c>
      <c r="L71" s="267" t="s">
        <v>423</v>
      </c>
      <c r="M71" s="301">
        <v>5770000</v>
      </c>
    </row>
    <row r="72" spans="1:13" ht="22.5" x14ac:dyDescent="0.15">
      <c r="A72" s="257"/>
      <c r="B72" s="258"/>
      <c r="C72" s="258"/>
      <c r="D72" s="258"/>
      <c r="E72" s="430">
        <v>312</v>
      </c>
      <c r="F72" s="302" t="s">
        <v>351</v>
      </c>
      <c r="G72" s="432">
        <v>179900000</v>
      </c>
      <c r="H72" s="432">
        <f>M72</f>
        <v>179900000</v>
      </c>
      <c r="I72" s="430">
        <f t="shared" ref="I72" si="20">H72-G72</f>
        <v>0</v>
      </c>
      <c r="J72" s="251">
        <f t="shared" ref="J72" si="21">H72/G72*100</f>
        <v>100</v>
      </c>
      <c r="K72" s="486" t="s">
        <v>193</v>
      </c>
      <c r="L72" s="486"/>
      <c r="M72" s="303">
        <f>SUM(M73:M79)</f>
        <v>179900000</v>
      </c>
    </row>
    <row r="73" spans="1:13" ht="21" customHeight="1" x14ac:dyDescent="0.15">
      <c r="A73" s="257"/>
      <c r="B73" s="258"/>
      <c r="C73" s="258"/>
      <c r="D73" s="258"/>
      <c r="E73" s="258"/>
      <c r="F73" s="264"/>
      <c r="G73" s="264"/>
      <c r="H73" s="264"/>
      <c r="I73" s="258"/>
      <c r="J73" s="265"/>
      <c r="K73" s="304" t="s">
        <v>438</v>
      </c>
      <c r="L73" s="262" t="s">
        <v>500</v>
      </c>
      <c r="M73" s="303">
        <v>170124000</v>
      </c>
    </row>
    <row r="74" spans="1:13" ht="21" customHeight="1" x14ac:dyDescent="0.15">
      <c r="A74" s="257"/>
      <c r="B74" s="258"/>
      <c r="C74" s="258"/>
      <c r="D74" s="258"/>
      <c r="E74" s="258"/>
      <c r="F74" s="264"/>
      <c r="G74" s="264"/>
      <c r="H74" s="264"/>
      <c r="I74" s="258"/>
      <c r="J74" s="265"/>
      <c r="K74" s="305" t="s">
        <v>439</v>
      </c>
      <c r="L74" s="267" t="s">
        <v>501</v>
      </c>
      <c r="M74" s="306">
        <v>1200000</v>
      </c>
    </row>
    <row r="75" spans="1:13" ht="21" customHeight="1" x14ac:dyDescent="0.15">
      <c r="A75" s="257"/>
      <c r="B75" s="258"/>
      <c r="C75" s="258"/>
      <c r="D75" s="258"/>
      <c r="E75" s="258"/>
      <c r="F75" s="264"/>
      <c r="G75" s="264"/>
      <c r="H75" s="264"/>
      <c r="I75" s="258"/>
      <c r="J75" s="265"/>
      <c r="K75" s="305" t="s">
        <v>220</v>
      </c>
      <c r="L75" s="293" t="s">
        <v>503</v>
      </c>
      <c r="M75" s="288">
        <v>1050000</v>
      </c>
    </row>
    <row r="76" spans="1:13" ht="21" customHeight="1" x14ac:dyDescent="0.15">
      <c r="A76" s="257"/>
      <c r="B76" s="258"/>
      <c r="C76" s="258"/>
      <c r="D76" s="258"/>
      <c r="E76" s="258"/>
      <c r="F76" s="264"/>
      <c r="G76" s="264"/>
      <c r="H76" s="264"/>
      <c r="I76" s="258"/>
      <c r="J76" s="265"/>
      <c r="K76" s="305" t="s">
        <v>440</v>
      </c>
      <c r="L76" s="267" t="s">
        <v>504</v>
      </c>
      <c r="M76" s="288">
        <v>648200</v>
      </c>
    </row>
    <row r="77" spans="1:13" ht="21" customHeight="1" x14ac:dyDescent="0.15">
      <c r="A77" s="257"/>
      <c r="B77" s="258"/>
      <c r="C77" s="258"/>
      <c r="D77" s="258"/>
      <c r="E77" s="258"/>
      <c r="F77" s="264"/>
      <c r="G77" s="264"/>
      <c r="H77" s="264"/>
      <c r="I77" s="258"/>
      <c r="J77" s="265"/>
      <c r="K77" s="307" t="s">
        <v>221</v>
      </c>
      <c r="L77" s="267" t="s">
        <v>505</v>
      </c>
      <c r="M77" s="308">
        <v>1506720</v>
      </c>
    </row>
    <row r="78" spans="1:13" ht="21" customHeight="1" x14ac:dyDescent="0.15">
      <c r="A78" s="257"/>
      <c r="B78" s="258"/>
      <c r="C78" s="258"/>
      <c r="D78" s="258"/>
      <c r="E78" s="258"/>
      <c r="F78" s="264"/>
      <c r="G78" s="264"/>
      <c r="H78" s="264"/>
      <c r="I78" s="258"/>
      <c r="J78" s="265"/>
      <c r="K78" s="305" t="s">
        <v>222</v>
      </c>
      <c r="L78" s="293" t="s">
        <v>506</v>
      </c>
      <c r="M78" s="288">
        <v>627000</v>
      </c>
    </row>
    <row r="79" spans="1:13" ht="21" customHeight="1" x14ac:dyDescent="0.15">
      <c r="A79" s="257"/>
      <c r="B79" s="258"/>
      <c r="C79" s="258"/>
      <c r="D79" s="258"/>
      <c r="E79" s="258"/>
      <c r="F79" s="264"/>
      <c r="G79" s="264"/>
      <c r="H79" s="264"/>
      <c r="I79" s="258"/>
      <c r="J79" s="265"/>
      <c r="K79" s="305" t="s">
        <v>223</v>
      </c>
      <c r="L79" s="274" t="s">
        <v>508</v>
      </c>
      <c r="M79" s="288">
        <v>4744080</v>
      </c>
    </row>
    <row r="80" spans="1:13" ht="24.95" customHeight="1" x14ac:dyDescent="0.15">
      <c r="A80" s="257"/>
      <c r="B80" s="258"/>
      <c r="C80" s="258"/>
      <c r="D80" s="258"/>
      <c r="E80" s="430">
        <v>313</v>
      </c>
      <c r="F80" s="309" t="s">
        <v>352</v>
      </c>
      <c r="G80" s="432">
        <v>224534000</v>
      </c>
      <c r="H80" s="432">
        <f>M80</f>
        <v>224264000</v>
      </c>
      <c r="I80" s="430">
        <f t="shared" ref="I80" si="22">H80-G80</f>
        <v>-270000</v>
      </c>
      <c r="J80" s="251">
        <f t="shared" ref="J80" si="23">H80/G80*100</f>
        <v>99.879750950858224</v>
      </c>
      <c r="K80" s="486" t="s">
        <v>193</v>
      </c>
      <c r="L80" s="486"/>
      <c r="M80" s="290">
        <f>SUM(M81:M87)</f>
        <v>224264000</v>
      </c>
    </row>
    <row r="81" spans="1:13" ht="33.75" x14ac:dyDescent="0.15">
      <c r="A81" s="257"/>
      <c r="B81" s="258"/>
      <c r="C81" s="258"/>
      <c r="D81" s="258"/>
      <c r="E81" s="258"/>
      <c r="F81" s="264"/>
      <c r="G81" s="264"/>
      <c r="H81" s="264"/>
      <c r="I81" s="258"/>
      <c r="J81" s="265"/>
      <c r="K81" s="310" t="s">
        <v>219</v>
      </c>
      <c r="L81" s="267" t="s">
        <v>509</v>
      </c>
      <c r="M81" s="301">
        <v>211104000</v>
      </c>
    </row>
    <row r="82" spans="1:13" ht="21" customHeight="1" x14ac:dyDescent="0.15">
      <c r="A82" s="257"/>
      <c r="B82" s="258"/>
      <c r="C82" s="258"/>
      <c r="D82" s="258"/>
      <c r="E82" s="258"/>
      <c r="F82" s="264"/>
      <c r="G82" s="264"/>
      <c r="H82" s="264"/>
      <c r="I82" s="258"/>
      <c r="J82" s="265"/>
      <c r="K82" s="305" t="s">
        <v>220</v>
      </c>
      <c r="L82" s="267" t="s">
        <v>510</v>
      </c>
      <c r="M82" s="288">
        <v>1350000</v>
      </c>
    </row>
    <row r="83" spans="1:13" ht="21" customHeight="1" x14ac:dyDescent="0.15">
      <c r="A83" s="257"/>
      <c r="B83" s="258"/>
      <c r="C83" s="258"/>
      <c r="D83" s="258"/>
      <c r="E83" s="258"/>
      <c r="F83" s="264"/>
      <c r="G83" s="264"/>
      <c r="H83" s="264"/>
      <c r="I83" s="258"/>
      <c r="J83" s="265"/>
      <c r="K83" s="305" t="s">
        <v>511</v>
      </c>
      <c r="L83" s="267" t="s">
        <v>512</v>
      </c>
      <c r="M83" s="288">
        <v>870440</v>
      </c>
    </row>
    <row r="84" spans="1:13" ht="21" customHeight="1" x14ac:dyDescent="0.15">
      <c r="A84" s="257"/>
      <c r="B84" s="258"/>
      <c r="C84" s="258"/>
      <c r="D84" s="258"/>
      <c r="E84" s="258"/>
      <c r="F84" s="264"/>
      <c r="G84" s="264"/>
      <c r="H84" s="264"/>
      <c r="I84" s="258"/>
      <c r="J84" s="265"/>
      <c r="K84" s="307" t="s">
        <v>513</v>
      </c>
      <c r="L84" s="267" t="s">
        <v>514</v>
      </c>
      <c r="M84" s="308">
        <v>270000</v>
      </c>
    </row>
    <row r="85" spans="1:13" ht="21" customHeight="1" x14ac:dyDescent="0.15">
      <c r="A85" s="257"/>
      <c r="B85" s="258"/>
      <c r="C85" s="258"/>
      <c r="D85" s="258"/>
      <c r="E85" s="258"/>
      <c r="F85" s="264"/>
      <c r="G85" s="264"/>
      <c r="H85" s="264"/>
      <c r="I85" s="258"/>
      <c r="J85" s="265"/>
      <c r="K85" s="307" t="s">
        <v>221</v>
      </c>
      <c r="L85" s="293" t="s">
        <v>515</v>
      </c>
      <c r="M85" s="288">
        <v>1868560</v>
      </c>
    </row>
    <row r="86" spans="1:13" ht="21" customHeight="1" x14ac:dyDescent="0.15">
      <c r="A86" s="257"/>
      <c r="B86" s="258"/>
      <c r="C86" s="258"/>
      <c r="D86" s="258"/>
      <c r="E86" s="258"/>
      <c r="F86" s="264"/>
      <c r="G86" s="264"/>
      <c r="H86" s="264"/>
      <c r="I86" s="258"/>
      <c r="J86" s="265"/>
      <c r="K86" s="305" t="s">
        <v>222</v>
      </c>
      <c r="L86" s="267" t="s">
        <v>516</v>
      </c>
      <c r="M86" s="308">
        <v>1320000</v>
      </c>
    </row>
    <row r="87" spans="1:13" ht="21" customHeight="1" x14ac:dyDescent="0.15">
      <c r="A87" s="257"/>
      <c r="B87" s="258"/>
      <c r="C87" s="258"/>
      <c r="D87" s="258"/>
      <c r="E87" s="258"/>
      <c r="F87" s="264"/>
      <c r="G87" s="264"/>
      <c r="H87" s="264"/>
      <c r="I87" s="258"/>
      <c r="J87" s="265"/>
      <c r="K87" s="311" t="s">
        <v>223</v>
      </c>
      <c r="L87" s="274" t="s">
        <v>507</v>
      </c>
      <c r="M87" s="312">
        <v>7481000</v>
      </c>
    </row>
    <row r="88" spans="1:13" ht="24.95" customHeight="1" x14ac:dyDescent="0.15">
      <c r="A88" s="257"/>
      <c r="B88" s="258"/>
      <c r="C88" s="258"/>
      <c r="D88" s="258"/>
      <c r="E88" s="430">
        <v>314</v>
      </c>
      <c r="F88" s="436" t="s">
        <v>195</v>
      </c>
      <c r="G88" s="432">
        <v>30000000</v>
      </c>
      <c r="H88" s="432">
        <f>M88</f>
        <v>30000000</v>
      </c>
      <c r="I88" s="430">
        <f t="shared" ref="I88" si="24">H88-G88</f>
        <v>0</v>
      </c>
      <c r="J88" s="251">
        <f t="shared" ref="J88" si="25">H88/G88*100</f>
        <v>100</v>
      </c>
      <c r="K88" s="486" t="s">
        <v>193</v>
      </c>
      <c r="L88" s="486"/>
      <c r="M88" s="313">
        <f>SUM(M89:M97)</f>
        <v>30000000</v>
      </c>
    </row>
    <row r="89" spans="1:13" ht="22.5" x14ac:dyDescent="0.15">
      <c r="A89" s="257"/>
      <c r="B89" s="258"/>
      <c r="C89" s="258"/>
      <c r="D89" s="258"/>
      <c r="E89" s="255"/>
      <c r="F89" s="284"/>
      <c r="G89" s="259"/>
      <c r="H89" s="259"/>
      <c r="I89" s="255"/>
      <c r="J89" s="260"/>
      <c r="K89" s="416" t="s">
        <v>462</v>
      </c>
      <c r="L89" s="262" t="s">
        <v>493</v>
      </c>
      <c r="M89" s="313">
        <v>190000</v>
      </c>
    </row>
    <row r="90" spans="1:13" ht="39.950000000000003" customHeight="1" x14ac:dyDescent="0.15">
      <c r="A90" s="257"/>
      <c r="B90" s="258"/>
      <c r="C90" s="258"/>
      <c r="D90" s="258"/>
      <c r="E90" s="258"/>
      <c r="F90" s="271"/>
      <c r="G90" s="264"/>
      <c r="H90" s="264"/>
      <c r="I90" s="258"/>
      <c r="J90" s="265"/>
      <c r="K90" s="417" t="s">
        <v>320</v>
      </c>
      <c r="L90" s="267" t="s">
        <v>463</v>
      </c>
      <c r="M90" s="418">
        <v>6883000</v>
      </c>
    </row>
    <row r="91" spans="1:13" ht="21" customHeight="1" x14ac:dyDescent="0.15">
      <c r="A91" s="257"/>
      <c r="B91" s="258"/>
      <c r="C91" s="258"/>
      <c r="D91" s="258"/>
      <c r="E91" s="258"/>
      <c r="F91" s="264"/>
      <c r="G91" s="264"/>
      <c r="H91" s="264"/>
      <c r="I91" s="258"/>
      <c r="J91" s="265"/>
      <c r="K91" s="417" t="s">
        <v>404</v>
      </c>
      <c r="L91" s="267" t="s">
        <v>494</v>
      </c>
      <c r="M91" s="418">
        <v>405000</v>
      </c>
    </row>
    <row r="92" spans="1:13" ht="21" customHeight="1" x14ac:dyDescent="0.15">
      <c r="A92" s="257"/>
      <c r="B92" s="258"/>
      <c r="C92" s="258"/>
      <c r="D92" s="258"/>
      <c r="E92" s="258"/>
      <c r="F92" s="264"/>
      <c r="G92" s="264"/>
      <c r="H92" s="264"/>
      <c r="I92" s="258"/>
      <c r="J92" s="265"/>
      <c r="K92" s="314" t="s">
        <v>464</v>
      </c>
      <c r="L92" s="267" t="s">
        <v>495</v>
      </c>
      <c r="M92" s="418">
        <v>1272000</v>
      </c>
    </row>
    <row r="93" spans="1:13" ht="21" customHeight="1" x14ac:dyDescent="0.15">
      <c r="A93" s="257"/>
      <c r="B93" s="258"/>
      <c r="C93" s="258"/>
      <c r="D93" s="258"/>
      <c r="E93" s="258"/>
      <c r="F93" s="264"/>
      <c r="G93" s="264"/>
      <c r="H93" s="264"/>
      <c r="I93" s="258"/>
      <c r="J93" s="265"/>
      <c r="K93" s="314" t="s">
        <v>354</v>
      </c>
      <c r="L93" s="267" t="s">
        <v>465</v>
      </c>
      <c r="M93" s="418">
        <v>489600</v>
      </c>
    </row>
    <row r="94" spans="1:13" ht="53.1" customHeight="1" x14ac:dyDescent="0.15">
      <c r="A94" s="257"/>
      <c r="B94" s="258"/>
      <c r="C94" s="258"/>
      <c r="D94" s="258"/>
      <c r="E94" s="258"/>
      <c r="F94" s="264"/>
      <c r="G94" s="264"/>
      <c r="H94" s="264"/>
      <c r="I94" s="258"/>
      <c r="J94" s="265"/>
      <c r="K94" s="417" t="s">
        <v>355</v>
      </c>
      <c r="L94" s="267" t="s">
        <v>496</v>
      </c>
      <c r="M94" s="418">
        <v>3486990</v>
      </c>
    </row>
    <row r="95" spans="1:13" ht="53.1" customHeight="1" x14ac:dyDescent="0.15">
      <c r="A95" s="257"/>
      <c r="B95" s="258"/>
      <c r="C95" s="258"/>
      <c r="D95" s="258"/>
      <c r="E95" s="258"/>
      <c r="F95" s="264"/>
      <c r="G95" s="264"/>
      <c r="H95" s="264"/>
      <c r="I95" s="258"/>
      <c r="J95" s="265"/>
      <c r="K95" s="419" t="s">
        <v>405</v>
      </c>
      <c r="L95" s="267" t="s">
        <v>497</v>
      </c>
      <c r="M95" s="418">
        <v>14205460</v>
      </c>
    </row>
    <row r="96" spans="1:13" ht="21" customHeight="1" x14ac:dyDescent="0.15">
      <c r="A96" s="257"/>
      <c r="B96" s="258"/>
      <c r="C96" s="258"/>
      <c r="D96" s="258"/>
      <c r="E96" s="258"/>
      <c r="F96" s="264"/>
      <c r="G96" s="264"/>
      <c r="H96" s="264"/>
      <c r="I96" s="258"/>
      <c r="J96" s="265"/>
      <c r="K96" s="416" t="s">
        <v>406</v>
      </c>
      <c r="L96" s="274" t="s">
        <v>498</v>
      </c>
      <c r="M96" s="420">
        <v>720000</v>
      </c>
    </row>
    <row r="97" spans="1:13" ht="21" customHeight="1" x14ac:dyDescent="0.15">
      <c r="A97" s="257"/>
      <c r="B97" s="258"/>
      <c r="C97" s="258"/>
      <c r="D97" s="258"/>
      <c r="E97" s="435"/>
      <c r="F97" s="286"/>
      <c r="G97" s="286"/>
      <c r="H97" s="264"/>
      <c r="I97" s="258"/>
      <c r="J97" s="265"/>
      <c r="K97" s="416" t="s">
        <v>407</v>
      </c>
      <c r="L97" s="262" t="s">
        <v>499</v>
      </c>
      <c r="M97" s="313">
        <v>2347950</v>
      </c>
    </row>
    <row r="98" spans="1:13" ht="21" customHeight="1" x14ac:dyDescent="0.15">
      <c r="A98" s="257"/>
      <c r="B98" s="258"/>
      <c r="C98" s="258"/>
      <c r="D98" s="258"/>
      <c r="E98" s="435">
        <v>315</v>
      </c>
      <c r="F98" s="286" t="s">
        <v>248</v>
      </c>
      <c r="G98" s="432">
        <v>325055101</v>
      </c>
      <c r="H98" s="432">
        <f>M98</f>
        <v>325082361</v>
      </c>
      <c r="I98" s="430">
        <f t="shared" ref="I98" si="26">H98-G98</f>
        <v>27260</v>
      </c>
      <c r="J98" s="251">
        <f t="shared" ref="J98" si="27">H98/G98*100</f>
        <v>100.0083862704865</v>
      </c>
      <c r="K98" s="486" t="s">
        <v>193</v>
      </c>
      <c r="L98" s="486"/>
      <c r="M98" s="301">
        <f>SUM(M99:M104)</f>
        <v>325082361</v>
      </c>
    </row>
    <row r="99" spans="1:13" ht="21" customHeight="1" x14ac:dyDescent="0.15">
      <c r="A99" s="257"/>
      <c r="B99" s="258"/>
      <c r="C99" s="258"/>
      <c r="D99" s="258"/>
      <c r="E99" s="258"/>
      <c r="F99" s="264"/>
      <c r="G99" s="264"/>
      <c r="H99" s="264"/>
      <c r="I99" s="258"/>
      <c r="J99" s="265"/>
      <c r="K99" s="315" t="s">
        <v>517</v>
      </c>
      <c r="L99" s="291" t="s">
        <v>518</v>
      </c>
      <c r="M99" s="290">
        <v>292964500</v>
      </c>
    </row>
    <row r="100" spans="1:13" ht="21" customHeight="1" x14ac:dyDescent="0.15">
      <c r="A100" s="257"/>
      <c r="B100" s="258"/>
      <c r="C100" s="258"/>
      <c r="D100" s="258"/>
      <c r="E100" s="258"/>
      <c r="F100" s="264"/>
      <c r="G100" s="264"/>
      <c r="H100" s="264"/>
      <c r="I100" s="258"/>
      <c r="J100" s="265"/>
      <c r="K100" s="305" t="s">
        <v>519</v>
      </c>
      <c r="L100" s="267" t="s">
        <v>520</v>
      </c>
      <c r="M100" s="306">
        <v>3240000</v>
      </c>
    </row>
    <row r="101" spans="1:13" ht="21" customHeight="1" x14ac:dyDescent="0.15">
      <c r="A101" s="257"/>
      <c r="B101" s="258"/>
      <c r="C101" s="258"/>
      <c r="D101" s="258"/>
      <c r="E101" s="258"/>
      <c r="F101" s="264"/>
      <c r="G101" s="264"/>
      <c r="H101" s="264"/>
      <c r="I101" s="258"/>
      <c r="J101" s="265"/>
      <c r="K101" s="310" t="s">
        <v>521</v>
      </c>
      <c r="L101" s="293" t="s">
        <v>522</v>
      </c>
      <c r="M101" s="301">
        <v>1240000</v>
      </c>
    </row>
    <row r="102" spans="1:13" ht="21" customHeight="1" x14ac:dyDescent="0.15">
      <c r="A102" s="257"/>
      <c r="B102" s="258"/>
      <c r="C102" s="258"/>
      <c r="D102" s="258"/>
      <c r="E102" s="258"/>
      <c r="F102" s="264"/>
      <c r="G102" s="264"/>
      <c r="H102" s="264"/>
      <c r="I102" s="258"/>
      <c r="J102" s="265"/>
      <c r="K102" s="314" t="s">
        <v>523</v>
      </c>
      <c r="L102" s="293" t="s">
        <v>524</v>
      </c>
      <c r="M102" s="301">
        <v>5503050</v>
      </c>
    </row>
    <row r="103" spans="1:13" ht="21" customHeight="1" x14ac:dyDescent="0.15">
      <c r="A103" s="257"/>
      <c r="B103" s="258"/>
      <c r="C103" s="258"/>
      <c r="D103" s="258"/>
      <c r="E103" s="258"/>
      <c r="F103" s="264"/>
      <c r="G103" s="264"/>
      <c r="H103" s="264"/>
      <c r="I103" s="258"/>
      <c r="J103" s="265"/>
      <c r="K103" s="314" t="s">
        <v>525</v>
      </c>
      <c r="L103" s="293" t="s">
        <v>526</v>
      </c>
      <c r="M103" s="301">
        <v>1220000</v>
      </c>
    </row>
    <row r="104" spans="1:13" ht="21" customHeight="1" x14ac:dyDescent="0.15">
      <c r="A104" s="257"/>
      <c r="B104" s="258"/>
      <c r="C104" s="258"/>
      <c r="D104" s="258"/>
      <c r="E104" s="258"/>
      <c r="F104" s="286"/>
      <c r="G104" s="286"/>
      <c r="H104" s="286"/>
      <c r="I104" s="435"/>
      <c r="J104" s="294"/>
      <c r="K104" s="314" t="s">
        <v>223</v>
      </c>
      <c r="L104" s="274" t="s">
        <v>527</v>
      </c>
      <c r="M104" s="301">
        <v>20914811</v>
      </c>
    </row>
    <row r="105" spans="1:13" ht="21" customHeight="1" x14ac:dyDescent="0.15">
      <c r="A105" s="257"/>
      <c r="B105" s="258"/>
      <c r="C105" s="258"/>
      <c r="D105" s="258"/>
      <c r="E105" s="430">
        <v>316</v>
      </c>
      <c r="F105" s="286" t="s">
        <v>249</v>
      </c>
      <c r="G105" s="432">
        <v>201576000</v>
      </c>
      <c r="H105" s="432">
        <f>M105</f>
        <v>202253300</v>
      </c>
      <c r="I105" s="430">
        <f t="shared" ref="I105" si="28">H105-G105</f>
        <v>677300</v>
      </c>
      <c r="J105" s="251">
        <f t="shared" ref="J105" si="29">H105/G105*100</f>
        <v>100.33600230186133</v>
      </c>
      <c r="K105" s="486" t="s">
        <v>193</v>
      </c>
      <c r="L105" s="486"/>
      <c r="M105" s="301">
        <f>SUM(M106:M111)</f>
        <v>202253300</v>
      </c>
    </row>
    <row r="106" spans="1:13" ht="21" customHeight="1" x14ac:dyDescent="0.15">
      <c r="A106" s="257"/>
      <c r="B106" s="258"/>
      <c r="C106" s="258"/>
      <c r="D106" s="258"/>
      <c r="E106" s="258"/>
      <c r="F106" s="264"/>
      <c r="G106" s="264"/>
      <c r="H106" s="264"/>
      <c r="I106" s="258"/>
      <c r="J106" s="265"/>
      <c r="K106" s="315" t="s">
        <v>466</v>
      </c>
      <c r="L106" s="291" t="s">
        <v>467</v>
      </c>
      <c r="M106" s="290">
        <v>184531500</v>
      </c>
    </row>
    <row r="107" spans="1:13" ht="21" customHeight="1" x14ac:dyDescent="0.15">
      <c r="A107" s="316"/>
      <c r="B107" s="258"/>
      <c r="C107" s="317"/>
      <c r="D107" s="258"/>
      <c r="E107" s="258"/>
      <c r="F107" s="264"/>
      <c r="G107" s="264"/>
      <c r="H107" s="264"/>
      <c r="I107" s="258"/>
      <c r="J107" s="265"/>
      <c r="K107" s="305" t="s">
        <v>468</v>
      </c>
      <c r="L107" s="267" t="s">
        <v>469</v>
      </c>
      <c r="M107" s="306">
        <v>2620000</v>
      </c>
    </row>
    <row r="108" spans="1:13" ht="21" customHeight="1" x14ac:dyDescent="0.15">
      <c r="A108" s="316"/>
      <c r="B108" s="258"/>
      <c r="C108" s="317"/>
      <c r="D108" s="258"/>
      <c r="E108" s="258"/>
      <c r="F108" s="264"/>
      <c r="G108" s="264"/>
      <c r="H108" s="264"/>
      <c r="I108" s="258"/>
      <c r="J108" s="265"/>
      <c r="K108" s="310" t="s">
        <v>470</v>
      </c>
      <c r="L108" s="293" t="s">
        <v>471</v>
      </c>
      <c r="M108" s="301">
        <v>1200000</v>
      </c>
    </row>
    <row r="109" spans="1:13" ht="21" customHeight="1" x14ac:dyDescent="0.15">
      <c r="A109" s="316"/>
      <c r="B109" s="258"/>
      <c r="C109" s="317"/>
      <c r="D109" s="258"/>
      <c r="E109" s="258"/>
      <c r="F109" s="264"/>
      <c r="G109" s="264"/>
      <c r="H109" s="264"/>
      <c r="I109" s="258"/>
      <c r="J109" s="265"/>
      <c r="K109" s="314" t="s">
        <v>472</v>
      </c>
      <c r="L109" s="293" t="s">
        <v>473</v>
      </c>
      <c r="M109" s="301">
        <v>990000</v>
      </c>
    </row>
    <row r="110" spans="1:13" ht="21" customHeight="1" x14ac:dyDescent="0.15">
      <c r="A110" s="316"/>
      <c r="B110" s="258"/>
      <c r="C110" s="317"/>
      <c r="D110" s="258"/>
      <c r="E110" s="258"/>
      <c r="F110" s="264"/>
      <c r="G110" s="264"/>
      <c r="H110" s="264"/>
      <c r="I110" s="258"/>
      <c r="J110" s="265"/>
      <c r="K110" s="314" t="s">
        <v>474</v>
      </c>
      <c r="L110" s="293" t="s">
        <v>475</v>
      </c>
      <c r="M110" s="301">
        <v>5111020</v>
      </c>
    </row>
    <row r="111" spans="1:13" ht="21" customHeight="1" x14ac:dyDescent="0.15">
      <c r="A111" s="316"/>
      <c r="B111" s="258"/>
      <c r="C111" s="317"/>
      <c r="D111" s="258"/>
      <c r="E111" s="258"/>
      <c r="F111" s="264"/>
      <c r="G111" s="264"/>
      <c r="H111" s="264"/>
      <c r="I111" s="258"/>
      <c r="J111" s="265"/>
      <c r="K111" s="314" t="s">
        <v>476</v>
      </c>
      <c r="L111" s="274" t="s">
        <v>477</v>
      </c>
      <c r="M111" s="301">
        <v>7800780</v>
      </c>
    </row>
    <row r="112" spans="1:13" ht="21" customHeight="1" x14ac:dyDescent="0.15">
      <c r="A112" s="316"/>
      <c r="B112" s="258"/>
      <c r="C112" s="317"/>
      <c r="D112" s="258"/>
      <c r="E112" s="430">
        <v>317</v>
      </c>
      <c r="F112" s="318" t="s">
        <v>214</v>
      </c>
      <c r="G112" s="432">
        <v>183375784</v>
      </c>
      <c r="H112" s="432">
        <f>M112</f>
        <v>183826324</v>
      </c>
      <c r="I112" s="430">
        <f t="shared" ref="I112" si="30">H112-G112</f>
        <v>450540</v>
      </c>
      <c r="J112" s="251">
        <f t="shared" ref="J112" si="31">H112/G112*100</f>
        <v>100.24569220110328</v>
      </c>
      <c r="K112" s="486" t="s">
        <v>193</v>
      </c>
      <c r="L112" s="486"/>
      <c r="M112" s="421">
        <f>SUM(M113:M121)</f>
        <v>183826324</v>
      </c>
    </row>
    <row r="113" spans="1:13" ht="21" customHeight="1" x14ac:dyDescent="0.15">
      <c r="A113" s="316"/>
      <c r="B113" s="258"/>
      <c r="C113" s="258"/>
      <c r="D113" s="317"/>
      <c r="E113" s="255"/>
      <c r="F113" s="422"/>
      <c r="G113" s="264"/>
      <c r="H113" s="264"/>
      <c r="I113" s="258"/>
      <c r="J113" s="265"/>
      <c r="K113" s="315" t="s">
        <v>219</v>
      </c>
      <c r="L113" s="291" t="s">
        <v>478</v>
      </c>
      <c r="M113" s="290">
        <v>150960250</v>
      </c>
    </row>
    <row r="114" spans="1:13" ht="21" customHeight="1" x14ac:dyDescent="0.15">
      <c r="A114" s="316"/>
      <c r="B114" s="258"/>
      <c r="C114" s="258"/>
      <c r="D114" s="317"/>
      <c r="E114" s="258"/>
      <c r="F114" s="264"/>
      <c r="G114" s="264"/>
      <c r="H114" s="264"/>
      <c r="I114" s="258"/>
      <c r="J114" s="296"/>
      <c r="K114" s="314" t="s">
        <v>528</v>
      </c>
      <c r="L114" s="293" t="s">
        <v>408</v>
      </c>
      <c r="M114" s="301">
        <v>240000</v>
      </c>
    </row>
    <row r="115" spans="1:13" ht="21" customHeight="1" x14ac:dyDescent="0.15">
      <c r="A115" s="316"/>
      <c r="B115" s="258"/>
      <c r="C115" s="258"/>
      <c r="D115" s="317"/>
      <c r="E115" s="258"/>
      <c r="F115" s="264"/>
      <c r="G115" s="264"/>
      <c r="H115" s="264"/>
      <c r="I115" s="258"/>
      <c r="J115" s="296"/>
      <c r="K115" s="314" t="s">
        <v>369</v>
      </c>
      <c r="L115" s="293" t="s">
        <v>479</v>
      </c>
      <c r="M115" s="301">
        <v>900000</v>
      </c>
    </row>
    <row r="116" spans="1:13" ht="21" customHeight="1" x14ac:dyDescent="0.15">
      <c r="A116" s="316"/>
      <c r="B116" s="258"/>
      <c r="C116" s="258"/>
      <c r="D116" s="317"/>
      <c r="E116" s="258"/>
      <c r="F116" s="264"/>
      <c r="G116" s="264"/>
      <c r="H116" s="264"/>
      <c r="I116" s="258"/>
      <c r="J116" s="296"/>
      <c r="K116" s="314" t="s">
        <v>370</v>
      </c>
      <c r="L116" s="293" t="s">
        <v>414</v>
      </c>
      <c r="M116" s="301">
        <v>1040000</v>
      </c>
    </row>
    <row r="117" spans="1:13" ht="21" customHeight="1" x14ac:dyDescent="0.15">
      <c r="A117" s="316"/>
      <c r="B117" s="258"/>
      <c r="C117" s="258"/>
      <c r="D117" s="317"/>
      <c r="E117" s="258"/>
      <c r="F117" s="264"/>
      <c r="G117" s="264"/>
      <c r="H117" s="264"/>
      <c r="I117" s="258"/>
      <c r="J117" s="296"/>
      <c r="K117" s="314" t="s">
        <v>356</v>
      </c>
      <c r="L117" s="293" t="s">
        <v>409</v>
      </c>
      <c r="M117" s="301">
        <v>9570000</v>
      </c>
    </row>
    <row r="118" spans="1:13" ht="21" customHeight="1" x14ac:dyDescent="0.15">
      <c r="A118" s="316"/>
      <c r="B118" s="258"/>
      <c r="C118" s="258"/>
      <c r="D118" s="317"/>
      <c r="E118" s="258"/>
      <c r="F118" s="264"/>
      <c r="G118" s="264"/>
      <c r="H118" s="264"/>
      <c r="I118" s="258"/>
      <c r="J118" s="296"/>
      <c r="K118" s="314" t="s">
        <v>410</v>
      </c>
      <c r="L118" s="293" t="s">
        <v>411</v>
      </c>
      <c r="M118" s="301">
        <v>3066670</v>
      </c>
    </row>
    <row r="119" spans="1:13" ht="24.95" customHeight="1" x14ac:dyDescent="0.15">
      <c r="A119" s="316"/>
      <c r="B119" s="258"/>
      <c r="C119" s="258"/>
      <c r="D119" s="317"/>
      <c r="E119" s="258"/>
      <c r="F119" s="264"/>
      <c r="G119" s="423"/>
      <c r="H119" s="423"/>
      <c r="I119" s="258"/>
      <c r="J119" s="296"/>
      <c r="K119" s="314" t="s">
        <v>371</v>
      </c>
      <c r="L119" s="267" t="s">
        <v>481</v>
      </c>
      <c r="M119" s="301">
        <v>259230</v>
      </c>
    </row>
    <row r="120" spans="1:13" ht="21" customHeight="1" x14ac:dyDescent="0.15">
      <c r="A120" s="316"/>
      <c r="B120" s="258"/>
      <c r="C120" s="258"/>
      <c r="D120" s="317"/>
      <c r="E120" s="258"/>
      <c r="F120" s="264"/>
      <c r="G120" s="423"/>
      <c r="H120" s="423"/>
      <c r="I120" s="258"/>
      <c r="J120" s="296"/>
      <c r="K120" s="314" t="s">
        <v>412</v>
      </c>
      <c r="L120" s="293" t="s">
        <v>480</v>
      </c>
      <c r="M120" s="301">
        <v>2785820</v>
      </c>
    </row>
    <row r="121" spans="1:13" ht="21" customHeight="1" x14ac:dyDescent="0.15">
      <c r="A121" s="316"/>
      <c r="B121" s="258"/>
      <c r="C121" s="258"/>
      <c r="D121" s="317"/>
      <c r="E121" s="435"/>
      <c r="F121" s="286"/>
      <c r="G121" s="423"/>
      <c r="H121" s="423"/>
      <c r="I121" s="258"/>
      <c r="J121" s="296"/>
      <c r="K121" s="424" t="s">
        <v>223</v>
      </c>
      <c r="L121" s="262" t="s">
        <v>413</v>
      </c>
      <c r="M121" s="290">
        <v>15004354</v>
      </c>
    </row>
    <row r="122" spans="1:13" ht="21" customHeight="1" x14ac:dyDescent="0.15">
      <c r="A122" s="316"/>
      <c r="B122" s="258"/>
      <c r="C122" s="258"/>
      <c r="D122" s="317"/>
      <c r="E122" s="435">
        <v>318</v>
      </c>
      <c r="F122" s="320" t="s">
        <v>216</v>
      </c>
      <c r="G122" s="432">
        <v>34630334</v>
      </c>
      <c r="H122" s="432">
        <f>M122</f>
        <v>38699614</v>
      </c>
      <c r="I122" s="430">
        <f t="shared" ref="I122" si="32">H122-G122</f>
        <v>4069280</v>
      </c>
      <c r="J122" s="251">
        <f t="shared" ref="J122" si="33">H122/G122*100</f>
        <v>111.75062302315652</v>
      </c>
      <c r="K122" s="487" t="s">
        <v>193</v>
      </c>
      <c r="L122" s="487"/>
      <c r="M122" s="301">
        <f>SUM(M123:M125)</f>
        <v>38699614</v>
      </c>
    </row>
    <row r="123" spans="1:13" ht="21" customHeight="1" x14ac:dyDescent="0.15">
      <c r="A123" s="316"/>
      <c r="B123" s="258"/>
      <c r="C123" s="258"/>
      <c r="D123" s="317"/>
      <c r="E123" s="258"/>
      <c r="F123" s="422"/>
      <c r="G123" s="423"/>
      <c r="H123" s="423"/>
      <c r="I123" s="258"/>
      <c r="J123" s="296"/>
      <c r="K123" s="321" t="s">
        <v>219</v>
      </c>
      <c r="L123" s="262" t="s">
        <v>482</v>
      </c>
      <c r="M123" s="290">
        <v>3255590</v>
      </c>
    </row>
    <row r="124" spans="1:13" ht="21" customHeight="1" x14ac:dyDescent="0.15">
      <c r="A124" s="316"/>
      <c r="B124" s="258"/>
      <c r="C124" s="258"/>
      <c r="D124" s="317"/>
      <c r="E124" s="258"/>
      <c r="F124" s="264"/>
      <c r="G124" s="423"/>
      <c r="H124" s="423"/>
      <c r="I124" s="258"/>
      <c r="J124" s="296"/>
      <c r="K124" s="314" t="s">
        <v>225</v>
      </c>
      <c r="L124" s="293" t="s">
        <v>437</v>
      </c>
      <c r="M124" s="301">
        <v>96000</v>
      </c>
    </row>
    <row r="125" spans="1:13" ht="21" customHeight="1" x14ac:dyDescent="0.15">
      <c r="A125" s="316"/>
      <c r="B125" s="258"/>
      <c r="C125" s="258"/>
      <c r="D125" s="317"/>
      <c r="E125" s="435"/>
      <c r="F125" s="286"/>
      <c r="G125" s="425"/>
      <c r="H125" s="425"/>
      <c r="I125" s="435"/>
      <c r="J125" s="294"/>
      <c r="K125" s="305" t="s">
        <v>224</v>
      </c>
      <c r="L125" s="293" t="s">
        <v>361</v>
      </c>
      <c r="M125" s="301">
        <v>35348024</v>
      </c>
    </row>
    <row r="126" spans="1:13" ht="21" customHeight="1" x14ac:dyDescent="0.15">
      <c r="A126" s="316"/>
      <c r="B126" s="258"/>
      <c r="C126" s="258"/>
      <c r="D126" s="317"/>
      <c r="E126" s="322">
        <v>319</v>
      </c>
      <c r="F126" s="432" t="s">
        <v>315</v>
      </c>
      <c r="G126" s="432">
        <v>179900000</v>
      </c>
      <c r="H126" s="432">
        <f>M126</f>
        <v>179900000</v>
      </c>
      <c r="I126" s="430">
        <f t="shared" ref="I126" si="34">H126-G126</f>
        <v>0</v>
      </c>
      <c r="J126" s="251">
        <f t="shared" ref="J126" si="35">H126/G126*100</f>
        <v>100</v>
      </c>
      <c r="K126" s="490" t="s">
        <v>201</v>
      </c>
      <c r="L126" s="481"/>
      <c r="M126" s="301">
        <f>SUM(M127:M133)</f>
        <v>179900000</v>
      </c>
    </row>
    <row r="127" spans="1:13" ht="21" customHeight="1" x14ac:dyDescent="0.15">
      <c r="A127" s="316"/>
      <c r="B127" s="258"/>
      <c r="C127" s="258"/>
      <c r="D127" s="317"/>
      <c r="E127" s="323"/>
      <c r="F127" s="264"/>
      <c r="G127" s="264"/>
      <c r="H127" s="264"/>
      <c r="I127" s="258"/>
      <c r="J127" s="324"/>
      <c r="K127" s="314" t="s">
        <v>517</v>
      </c>
      <c r="L127" s="293" t="s">
        <v>529</v>
      </c>
      <c r="M127" s="301">
        <v>170105000</v>
      </c>
    </row>
    <row r="128" spans="1:13" ht="21" customHeight="1" x14ac:dyDescent="0.15">
      <c r="A128" s="316"/>
      <c r="B128" s="258"/>
      <c r="C128" s="258"/>
      <c r="D128" s="317"/>
      <c r="E128" s="323"/>
      <c r="F128" s="264"/>
      <c r="G128" s="264"/>
      <c r="H128" s="264"/>
      <c r="I128" s="258"/>
      <c r="J128" s="324"/>
      <c r="K128" s="314" t="s">
        <v>530</v>
      </c>
      <c r="L128" s="293" t="s">
        <v>531</v>
      </c>
      <c r="M128" s="301">
        <v>648200</v>
      </c>
    </row>
    <row r="129" spans="1:13" ht="21" customHeight="1" x14ac:dyDescent="0.15">
      <c r="A129" s="316"/>
      <c r="B129" s="258"/>
      <c r="C129" s="258"/>
      <c r="D129" s="317"/>
      <c r="E129" s="323"/>
      <c r="F129" s="264"/>
      <c r="G129" s="264"/>
      <c r="H129" s="264"/>
      <c r="I129" s="258"/>
      <c r="J129" s="324"/>
      <c r="K129" s="314" t="s">
        <v>532</v>
      </c>
      <c r="L129" s="293" t="s">
        <v>502</v>
      </c>
      <c r="M129" s="301">
        <v>1050000</v>
      </c>
    </row>
    <row r="130" spans="1:13" ht="21" customHeight="1" x14ac:dyDescent="0.15">
      <c r="A130" s="316"/>
      <c r="B130" s="258"/>
      <c r="C130" s="258"/>
      <c r="D130" s="317"/>
      <c r="E130" s="323"/>
      <c r="F130" s="264"/>
      <c r="G130" s="264"/>
      <c r="H130" s="264"/>
      <c r="I130" s="258"/>
      <c r="J130" s="324"/>
      <c r="K130" s="314" t="s">
        <v>533</v>
      </c>
      <c r="L130" s="293" t="s">
        <v>534</v>
      </c>
      <c r="M130" s="301">
        <v>1020000</v>
      </c>
    </row>
    <row r="131" spans="1:13" ht="21" customHeight="1" x14ac:dyDescent="0.15">
      <c r="A131" s="316"/>
      <c r="B131" s="258"/>
      <c r="C131" s="258"/>
      <c r="D131" s="317"/>
      <c r="E131" s="323"/>
      <c r="F131" s="264"/>
      <c r="G131" s="264"/>
      <c r="H131" s="264"/>
      <c r="I131" s="258"/>
      <c r="J131" s="324"/>
      <c r="K131" s="314" t="s">
        <v>535</v>
      </c>
      <c r="L131" s="293" t="s">
        <v>536</v>
      </c>
      <c r="M131" s="301">
        <v>1491120</v>
      </c>
    </row>
    <row r="132" spans="1:13" ht="33.75" x14ac:dyDescent="0.15">
      <c r="A132" s="316"/>
      <c r="B132" s="258"/>
      <c r="C132" s="258"/>
      <c r="D132" s="317"/>
      <c r="E132" s="323"/>
      <c r="F132" s="264"/>
      <c r="G132" s="264"/>
      <c r="H132" s="264"/>
      <c r="I132" s="258"/>
      <c r="J132" s="324"/>
      <c r="K132" s="314" t="s">
        <v>537</v>
      </c>
      <c r="L132" s="267" t="s">
        <v>538</v>
      </c>
      <c r="M132" s="301">
        <v>1101740</v>
      </c>
    </row>
    <row r="133" spans="1:13" ht="21" customHeight="1" x14ac:dyDescent="0.15">
      <c r="A133" s="316"/>
      <c r="B133" s="258"/>
      <c r="C133" s="258"/>
      <c r="D133" s="317"/>
      <c r="E133" s="325"/>
      <c r="F133" s="286"/>
      <c r="G133" s="286"/>
      <c r="H133" s="286"/>
      <c r="I133" s="435"/>
      <c r="J133" s="319"/>
      <c r="K133" s="314" t="s">
        <v>539</v>
      </c>
      <c r="L133" s="293" t="s">
        <v>540</v>
      </c>
      <c r="M133" s="301">
        <v>4483940</v>
      </c>
    </row>
    <row r="134" spans="1:13" ht="21" customHeight="1" x14ac:dyDescent="0.15">
      <c r="A134" s="316"/>
      <c r="B134" s="258"/>
      <c r="C134" s="258"/>
      <c r="D134" s="317"/>
      <c r="E134" s="325">
        <v>320</v>
      </c>
      <c r="F134" s="286" t="s">
        <v>335</v>
      </c>
      <c r="G134" s="432">
        <v>5771830</v>
      </c>
      <c r="H134" s="432">
        <f>M134</f>
        <v>5771830</v>
      </c>
      <c r="I134" s="430">
        <f t="shared" ref="I134" si="36">H134-G134</f>
        <v>0</v>
      </c>
      <c r="J134" s="251">
        <f t="shared" ref="J134" si="37">H134/G134*100</f>
        <v>100</v>
      </c>
      <c r="K134" s="488" t="s">
        <v>343</v>
      </c>
      <c r="L134" s="489"/>
      <c r="M134" s="301">
        <f>SUM(M135)</f>
        <v>5771830</v>
      </c>
    </row>
    <row r="135" spans="1:13" ht="45" x14ac:dyDescent="0.15">
      <c r="A135" s="316"/>
      <c r="B135" s="258"/>
      <c r="C135" s="258"/>
      <c r="D135" s="317"/>
      <c r="E135" s="325"/>
      <c r="F135" s="286"/>
      <c r="G135" s="286"/>
      <c r="H135" s="286"/>
      <c r="I135" s="435"/>
      <c r="J135" s="319"/>
      <c r="K135" s="416" t="s">
        <v>362</v>
      </c>
      <c r="L135" s="426" t="s">
        <v>365</v>
      </c>
      <c r="M135" s="301">
        <v>5771830</v>
      </c>
    </row>
    <row r="136" spans="1:13" ht="21" customHeight="1" x14ac:dyDescent="0.15">
      <c r="A136" s="316"/>
      <c r="B136" s="258"/>
      <c r="C136" s="258"/>
      <c r="D136" s="317"/>
      <c r="E136" s="326">
        <v>321</v>
      </c>
      <c r="F136" s="318" t="s">
        <v>321</v>
      </c>
      <c r="G136" s="432">
        <v>207029209</v>
      </c>
      <c r="H136" s="432">
        <f>M136</f>
        <v>205244713</v>
      </c>
      <c r="I136" s="430">
        <f t="shared" ref="I136" si="38">H136-G136</f>
        <v>-1784496</v>
      </c>
      <c r="J136" s="251">
        <f t="shared" ref="J136" si="39">H136/G136*100</f>
        <v>99.13804626476643</v>
      </c>
      <c r="K136" s="486" t="s">
        <v>193</v>
      </c>
      <c r="L136" s="486"/>
      <c r="M136" s="313">
        <f>SUM(M137:M141)</f>
        <v>205244713</v>
      </c>
    </row>
    <row r="137" spans="1:13" ht="21" customHeight="1" x14ac:dyDescent="0.15">
      <c r="A137" s="316"/>
      <c r="B137" s="258"/>
      <c r="C137" s="258"/>
      <c r="D137" s="317"/>
      <c r="E137" s="327"/>
      <c r="F137" s="328"/>
      <c r="G137" s="264"/>
      <c r="H137" s="264"/>
      <c r="I137" s="329"/>
      <c r="J137" s="330"/>
      <c r="K137" s="314" t="s">
        <v>167</v>
      </c>
      <c r="L137" s="267" t="s">
        <v>483</v>
      </c>
      <c r="M137" s="301">
        <v>94618215</v>
      </c>
    </row>
    <row r="138" spans="1:13" ht="21" customHeight="1" x14ac:dyDescent="0.15">
      <c r="A138" s="316"/>
      <c r="B138" s="258"/>
      <c r="C138" s="258"/>
      <c r="D138" s="317"/>
      <c r="E138" s="317"/>
      <c r="F138" s="264"/>
      <c r="G138" s="264"/>
      <c r="H138" s="264"/>
      <c r="I138" s="258"/>
      <c r="J138" s="265"/>
      <c r="K138" s="314" t="s">
        <v>357</v>
      </c>
      <c r="L138" s="293" t="s">
        <v>484</v>
      </c>
      <c r="M138" s="301">
        <v>3191360</v>
      </c>
    </row>
    <row r="139" spans="1:13" ht="50.1" customHeight="1" x14ac:dyDescent="0.15">
      <c r="A139" s="316"/>
      <c r="B139" s="258"/>
      <c r="C139" s="258"/>
      <c r="D139" s="317"/>
      <c r="E139" s="317"/>
      <c r="F139" s="264"/>
      <c r="G139" s="264"/>
      <c r="H139" s="264"/>
      <c r="I139" s="258"/>
      <c r="J139" s="265"/>
      <c r="K139" s="331" t="s">
        <v>424</v>
      </c>
      <c r="L139" s="267" t="s">
        <v>485</v>
      </c>
      <c r="M139" s="301">
        <v>5586500</v>
      </c>
    </row>
    <row r="140" spans="1:13" ht="21" customHeight="1" x14ac:dyDescent="0.15">
      <c r="A140" s="316"/>
      <c r="B140" s="258"/>
      <c r="C140" s="258"/>
      <c r="D140" s="317"/>
      <c r="E140" s="317"/>
      <c r="F140" s="264"/>
      <c r="G140" s="264"/>
      <c r="H140" s="264"/>
      <c r="I140" s="258"/>
      <c r="J140" s="265"/>
      <c r="K140" s="314" t="s">
        <v>358</v>
      </c>
      <c r="L140" s="293" t="s">
        <v>486</v>
      </c>
      <c r="M140" s="301">
        <v>62154914</v>
      </c>
    </row>
    <row r="141" spans="1:13" ht="21" customHeight="1" x14ac:dyDescent="0.15">
      <c r="A141" s="316"/>
      <c r="B141" s="258"/>
      <c r="C141" s="258"/>
      <c r="D141" s="317"/>
      <c r="E141" s="317"/>
      <c r="F141" s="264"/>
      <c r="G141" s="264"/>
      <c r="H141" s="264"/>
      <c r="I141" s="258"/>
      <c r="J141" s="265"/>
      <c r="K141" s="314" t="s">
        <v>425</v>
      </c>
      <c r="L141" s="293" t="s">
        <v>487</v>
      </c>
      <c r="M141" s="301">
        <v>39693724</v>
      </c>
    </row>
    <row r="142" spans="1:13" ht="21" customHeight="1" x14ac:dyDescent="0.15">
      <c r="A142" s="316"/>
      <c r="B142" s="258"/>
      <c r="C142" s="258"/>
      <c r="D142" s="317"/>
      <c r="E142" s="322">
        <v>322</v>
      </c>
      <c r="F142" s="432" t="s">
        <v>349</v>
      </c>
      <c r="G142" s="432">
        <v>37772871</v>
      </c>
      <c r="H142" s="432">
        <f>M142</f>
        <v>38552268</v>
      </c>
      <c r="I142" s="430">
        <f t="shared" ref="I142" si="40">H142-G142</f>
        <v>779397</v>
      </c>
      <c r="J142" s="251">
        <f t="shared" ref="J142" si="41">H142/G142*100</f>
        <v>102.06337770830287</v>
      </c>
      <c r="K142" s="488" t="s">
        <v>201</v>
      </c>
      <c r="L142" s="489"/>
      <c r="M142" s="301">
        <f>SUM(M143:M147)</f>
        <v>38552268</v>
      </c>
    </row>
    <row r="143" spans="1:13" ht="21" customHeight="1" x14ac:dyDescent="0.15">
      <c r="A143" s="316"/>
      <c r="B143" s="258"/>
      <c r="C143" s="258"/>
      <c r="D143" s="332"/>
      <c r="E143" s="255"/>
      <c r="F143" s="259"/>
      <c r="G143" s="259"/>
      <c r="H143" s="259"/>
      <c r="I143" s="255"/>
      <c r="J143" s="427"/>
      <c r="K143" s="428" t="s">
        <v>167</v>
      </c>
      <c r="L143" s="267" t="s">
        <v>488</v>
      </c>
      <c r="M143" s="301">
        <v>18195894</v>
      </c>
    </row>
    <row r="144" spans="1:13" ht="21" customHeight="1" x14ac:dyDescent="0.15">
      <c r="A144" s="316"/>
      <c r="B144" s="258"/>
      <c r="C144" s="258"/>
      <c r="D144" s="332"/>
      <c r="E144" s="258"/>
      <c r="F144" s="264"/>
      <c r="G144" s="264"/>
      <c r="H144" s="264"/>
      <c r="I144" s="258"/>
      <c r="J144" s="296"/>
      <c r="K144" s="428" t="s">
        <v>357</v>
      </c>
      <c r="L144" s="293" t="s">
        <v>489</v>
      </c>
      <c r="M144" s="301">
        <v>796380</v>
      </c>
    </row>
    <row r="145" spans="1:13" ht="39.950000000000003" customHeight="1" x14ac:dyDescent="0.15">
      <c r="A145" s="316"/>
      <c r="B145" s="258"/>
      <c r="C145" s="258"/>
      <c r="D145" s="332"/>
      <c r="E145" s="258"/>
      <c r="F145" s="264"/>
      <c r="G145" s="264"/>
      <c r="H145" s="264"/>
      <c r="I145" s="258"/>
      <c r="J145" s="296"/>
      <c r="K145" s="429" t="s">
        <v>319</v>
      </c>
      <c r="L145" s="267" t="s">
        <v>490</v>
      </c>
      <c r="M145" s="301">
        <v>1252820</v>
      </c>
    </row>
    <row r="146" spans="1:13" ht="21" customHeight="1" x14ac:dyDescent="0.15">
      <c r="A146" s="316"/>
      <c r="B146" s="258"/>
      <c r="C146" s="258"/>
      <c r="D146" s="332"/>
      <c r="E146" s="258"/>
      <c r="F146" s="264"/>
      <c r="G146" s="264"/>
      <c r="H146" s="264"/>
      <c r="I146" s="258"/>
      <c r="J146" s="296"/>
      <c r="K146" s="428" t="s">
        <v>358</v>
      </c>
      <c r="L146" s="293" t="s">
        <v>491</v>
      </c>
      <c r="M146" s="301">
        <v>12017690</v>
      </c>
    </row>
    <row r="147" spans="1:13" ht="21" customHeight="1" x14ac:dyDescent="0.15">
      <c r="A147" s="316"/>
      <c r="B147" s="258"/>
      <c r="C147" s="258"/>
      <c r="D147" s="332"/>
      <c r="E147" s="435"/>
      <c r="F147" s="286"/>
      <c r="G147" s="286"/>
      <c r="H147" s="286"/>
      <c r="I147" s="435"/>
      <c r="J147" s="319"/>
      <c r="K147" s="428" t="s">
        <v>169</v>
      </c>
      <c r="L147" s="267" t="s">
        <v>492</v>
      </c>
      <c r="M147" s="301">
        <v>6289484</v>
      </c>
    </row>
    <row r="148" spans="1:13" ht="21" customHeight="1" x14ac:dyDescent="0.15">
      <c r="A148" s="316"/>
      <c r="B148" s="258"/>
      <c r="C148" s="258"/>
      <c r="D148" s="317"/>
      <c r="E148" s="333">
        <v>323</v>
      </c>
      <c r="F148" s="320" t="s">
        <v>196</v>
      </c>
      <c r="G148" s="432">
        <v>0</v>
      </c>
      <c r="H148" s="432">
        <f>M148</f>
        <v>0</v>
      </c>
      <c r="I148" s="430">
        <f t="shared" ref="I148" si="42">H148-G148</f>
        <v>0</v>
      </c>
      <c r="J148" s="251">
        <v>0</v>
      </c>
      <c r="K148" s="280" t="s">
        <v>196</v>
      </c>
      <c r="L148" s="280"/>
      <c r="M148" s="409">
        <v>0</v>
      </c>
    </row>
    <row r="149" spans="1:13" ht="21" customHeight="1" x14ac:dyDescent="0.15">
      <c r="A149" s="316"/>
      <c r="B149" s="258"/>
      <c r="C149" s="258"/>
      <c r="D149" s="317"/>
      <c r="E149" s="322">
        <v>324</v>
      </c>
      <c r="F149" s="318" t="s">
        <v>147</v>
      </c>
      <c r="G149" s="432">
        <v>5700000</v>
      </c>
      <c r="H149" s="432">
        <f>M149</f>
        <v>5700000</v>
      </c>
      <c r="I149" s="430">
        <f t="shared" ref="I149:I150" si="43">H149-G149</f>
        <v>0</v>
      </c>
      <c r="J149" s="251">
        <f t="shared" ref="J149:J150" si="44">H149/G149*100</f>
        <v>100</v>
      </c>
      <c r="K149" s="280" t="s">
        <v>147</v>
      </c>
      <c r="L149" s="262" t="s">
        <v>385</v>
      </c>
      <c r="M149" s="409">
        <v>5700000</v>
      </c>
    </row>
    <row r="150" spans="1:13" ht="21" customHeight="1" x14ac:dyDescent="0.15">
      <c r="A150" s="316"/>
      <c r="B150" s="258"/>
      <c r="C150" s="258"/>
      <c r="D150" s="317"/>
      <c r="E150" s="322">
        <v>325</v>
      </c>
      <c r="F150" s="318" t="s">
        <v>197</v>
      </c>
      <c r="G150" s="432">
        <v>5248680</v>
      </c>
      <c r="H150" s="432">
        <f>M150</f>
        <v>4548680</v>
      </c>
      <c r="I150" s="430">
        <f t="shared" si="43"/>
        <v>-700000</v>
      </c>
      <c r="J150" s="251">
        <f t="shared" si="44"/>
        <v>86.663313442617948</v>
      </c>
      <c r="K150" s="468" t="s">
        <v>239</v>
      </c>
      <c r="L150" s="468"/>
      <c r="M150" s="290">
        <f>SUM(M151:M152)</f>
        <v>4548680</v>
      </c>
    </row>
    <row r="151" spans="1:13" ht="21" customHeight="1" x14ac:dyDescent="0.15">
      <c r="A151" s="316"/>
      <c r="B151" s="258"/>
      <c r="C151" s="258"/>
      <c r="D151" s="317"/>
      <c r="E151" s="258"/>
      <c r="F151" s="264"/>
      <c r="G151" s="264"/>
      <c r="H151" s="264"/>
      <c r="I151" s="258"/>
      <c r="J151" s="296"/>
      <c r="K151" s="314" t="s">
        <v>261</v>
      </c>
      <c r="L151" s="293" t="s">
        <v>455</v>
      </c>
      <c r="M151" s="301">
        <v>2884980</v>
      </c>
    </row>
    <row r="152" spans="1:13" ht="21" customHeight="1" x14ac:dyDescent="0.15">
      <c r="A152" s="316"/>
      <c r="B152" s="258"/>
      <c r="C152" s="258"/>
      <c r="D152" s="258"/>
      <c r="E152" s="333"/>
      <c r="F152" s="286"/>
      <c r="G152" s="286"/>
      <c r="H152" s="286"/>
      <c r="I152" s="435"/>
      <c r="J152" s="296"/>
      <c r="K152" s="314" t="s">
        <v>366</v>
      </c>
      <c r="L152" s="293" t="s">
        <v>367</v>
      </c>
      <c r="M152" s="301">
        <v>1663700</v>
      </c>
    </row>
    <row r="153" spans="1:13" ht="21" customHeight="1" x14ac:dyDescent="0.15">
      <c r="A153" s="257"/>
      <c r="B153" s="258"/>
      <c r="C153" s="258"/>
      <c r="D153" s="258"/>
      <c r="E153" s="333">
        <v>326</v>
      </c>
      <c r="F153" s="410" t="s">
        <v>387</v>
      </c>
      <c r="G153" s="432">
        <v>29000000</v>
      </c>
      <c r="H153" s="432">
        <f>M153</f>
        <v>29000000</v>
      </c>
      <c r="I153" s="430">
        <f t="shared" ref="I153" si="45">H153-G153</f>
        <v>0</v>
      </c>
      <c r="J153" s="251">
        <f t="shared" ref="J153" si="46">H153/G153*100</f>
        <v>100</v>
      </c>
      <c r="K153" s="488" t="s">
        <v>201</v>
      </c>
      <c r="L153" s="489"/>
      <c r="M153" s="301">
        <f>SUM(M154:M155)</f>
        <v>29000000</v>
      </c>
    </row>
    <row r="154" spans="1:13" ht="23.1" customHeight="1" x14ac:dyDescent="0.15">
      <c r="A154" s="297"/>
      <c r="B154" s="258"/>
      <c r="C154" s="258"/>
      <c r="D154" s="317"/>
      <c r="E154" s="255"/>
      <c r="F154" s="259"/>
      <c r="G154" s="411"/>
      <c r="H154" s="411"/>
      <c r="I154" s="412"/>
      <c r="J154" s="296"/>
      <c r="K154" s="314" t="s">
        <v>19</v>
      </c>
      <c r="L154" s="267" t="s">
        <v>429</v>
      </c>
      <c r="M154" s="301">
        <v>14000000</v>
      </c>
    </row>
    <row r="155" spans="1:13" ht="23.1" customHeight="1" x14ac:dyDescent="0.15">
      <c r="A155" s="413"/>
      <c r="B155" s="435"/>
      <c r="C155" s="435"/>
      <c r="D155" s="435"/>
      <c r="E155" s="435"/>
      <c r="F155" s="286"/>
      <c r="G155" s="286"/>
      <c r="H155" s="286"/>
      <c r="I155" s="435"/>
      <c r="J155" s="296"/>
      <c r="K155" s="314" t="s">
        <v>169</v>
      </c>
      <c r="L155" s="267" t="s">
        <v>386</v>
      </c>
      <c r="M155" s="301">
        <v>15000000</v>
      </c>
    </row>
    <row r="156" spans="1:13" ht="21" customHeight="1" x14ac:dyDescent="0.15">
      <c r="A156" s="334" t="s">
        <v>127</v>
      </c>
      <c r="B156" s="435" t="s">
        <v>138</v>
      </c>
      <c r="C156" s="435">
        <v>41</v>
      </c>
      <c r="D156" s="435" t="s">
        <v>138</v>
      </c>
      <c r="E156" s="333">
        <v>411</v>
      </c>
      <c r="F156" s="435" t="s">
        <v>138</v>
      </c>
      <c r="G156" s="432">
        <v>957000</v>
      </c>
      <c r="H156" s="432">
        <f>M156</f>
        <v>957000</v>
      </c>
      <c r="I156" s="430">
        <f t="shared" ref="I156" si="47">H156-G156</f>
        <v>0</v>
      </c>
      <c r="J156" s="251">
        <f t="shared" ref="J156" si="48">H156/G156*100</f>
        <v>100</v>
      </c>
      <c r="K156" s="394" t="s">
        <v>138</v>
      </c>
      <c r="L156" s="395" t="s">
        <v>363</v>
      </c>
      <c r="M156" s="290">
        <v>957000</v>
      </c>
    </row>
    <row r="157" spans="1:13" ht="21" customHeight="1" x14ac:dyDescent="0.15">
      <c r="A157" s="250" t="s">
        <v>128</v>
      </c>
      <c r="B157" s="430" t="s">
        <v>176</v>
      </c>
      <c r="C157" s="430">
        <v>51</v>
      </c>
      <c r="D157" s="255" t="s">
        <v>139</v>
      </c>
      <c r="E157" s="468" t="s">
        <v>2</v>
      </c>
      <c r="F157" s="468"/>
      <c r="G157" s="432">
        <f>SUM(G158:G159)</f>
        <v>0</v>
      </c>
      <c r="H157" s="432">
        <f>SUM(H158:H159)</f>
        <v>0</v>
      </c>
      <c r="I157" s="430">
        <f t="shared" ref="I157:I162" si="49">H157-G157</f>
        <v>0</v>
      </c>
      <c r="J157" s="251">
        <v>0</v>
      </c>
      <c r="K157" s="486" t="s">
        <v>201</v>
      </c>
      <c r="L157" s="486"/>
      <c r="M157" s="263">
        <v>0</v>
      </c>
    </row>
    <row r="158" spans="1:13" ht="21" customHeight="1" x14ac:dyDescent="0.15">
      <c r="A158" s="289"/>
      <c r="B158" s="258"/>
      <c r="C158" s="258"/>
      <c r="D158" s="255"/>
      <c r="E158" s="430">
        <v>511</v>
      </c>
      <c r="F158" s="430" t="s">
        <v>140</v>
      </c>
      <c r="G158" s="432">
        <v>0</v>
      </c>
      <c r="H158" s="432">
        <f>M158</f>
        <v>0</v>
      </c>
      <c r="I158" s="430">
        <f t="shared" si="49"/>
        <v>0</v>
      </c>
      <c r="J158" s="251">
        <v>0</v>
      </c>
      <c r="K158" s="261" t="s">
        <v>140</v>
      </c>
      <c r="L158" s="291"/>
      <c r="M158" s="263">
        <v>0</v>
      </c>
    </row>
    <row r="159" spans="1:13" ht="21" customHeight="1" x14ac:dyDescent="0.15">
      <c r="A159" s="334"/>
      <c r="B159" s="435"/>
      <c r="C159" s="435"/>
      <c r="D159" s="435"/>
      <c r="E159" s="430">
        <v>512</v>
      </c>
      <c r="F159" s="430" t="s">
        <v>141</v>
      </c>
      <c r="G159" s="432">
        <v>0</v>
      </c>
      <c r="H159" s="432">
        <f>M159</f>
        <v>0</v>
      </c>
      <c r="I159" s="430">
        <f t="shared" si="49"/>
        <v>0</v>
      </c>
      <c r="J159" s="251">
        <v>0</v>
      </c>
      <c r="K159" s="261" t="s">
        <v>141</v>
      </c>
      <c r="L159" s="291"/>
      <c r="M159" s="263">
        <v>0</v>
      </c>
    </row>
    <row r="160" spans="1:13" ht="21" customHeight="1" x14ac:dyDescent="0.15">
      <c r="A160" s="334" t="s">
        <v>132</v>
      </c>
      <c r="B160" s="435" t="s">
        <v>16</v>
      </c>
      <c r="C160" s="435">
        <v>61</v>
      </c>
      <c r="D160" s="435" t="s">
        <v>16</v>
      </c>
      <c r="E160" s="430">
        <v>611</v>
      </c>
      <c r="F160" s="430" t="s">
        <v>16</v>
      </c>
      <c r="G160" s="432">
        <v>0</v>
      </c>
      <c r="H160" s="432">
        <f>M160</f>
        <v>0</v>
      </c>
      <c r="I160" s="430">
        <f t="shared" si="49"/>
        <v>0</v>
      </c>
      <c r="J160" s="251">
        <v>0</v>
      </c>
      <c r="K160" s="261" t="s">
        <v>113</v>
      </c>
      <c r="L160" s="291"/>
      <c r="M160" s="263">
        <v>0</v>
      </c>
    </row>
    <row r="161" spans="1:13" ht="21" customHeight="1" x14ac:dyDescent="0.15">
      <c r="A161" s="335" t="s">
        <v>133</v>
      </c>
      <c r="B161" s="336" t="s">
        <v>246</v>
      </c>
      <c r="C161" s="302">
        <v>71</v>
      </c>
      <c r="D161" s="336" t="s">
        <v>246</v>
      </c>
      <c r="E161" s="468" t="s">
        <v>2</v>
      </c>
      <c r="F161" s="468"/>
      <c r="G161" s="432">
        <f>G162+G166</f>
        <v>128242920</v>
      </c>
      <c r="H161" s="432">
        <f>H162+H166</f>
        <v>137576640</v>
      </c>
      <c r="I161" s="430">
        <f t="shared" si="49"/>
        <v>9333720</v>
      </c>
      <c r="J161" s="251">
        <f t="shared" ref="J161:J162" si="50">H161/G161*100</f>
        <v>107.27815617423558</v>
      </c>
      <c r="K161" s="486" t="s">
        <v>193</v>
      </c>
      <c r="L161" s="486"/>
      <c r="M161" s="263">
        <f>M162+M166</f>
        <v>137576640</v>
      </c>
    </row>
    <row r="162" spans="1:13" ht="21" customHeight="1" x14ac:dyDescent="0.15">
      <c r="A162" s="337"/>
      <c r="B162" s="338"/>
      <c r="C162" s="339"/>
      <c r="D162" s="339"/>
      <c r="E162" s="302">
        <v>711</v>
      </c>
      <c r="F162" s="430" t="s">
        <v>31</v>
      </c>
      <c r="G162" s="432">
        <v>31255009</v>
      </c>
      <c r="H162" s="432">
        <f>M162</f>
        <v>40588729</v>
      </c>
      <c r="I162" s="430">
        <f t="shared" si="49"/>
        <v>9333720</v>
      </c>
      <c r="J162" s="251">
        <f t="shared" si="50"/>
        <v>129.86311730065412</v>
      </c>
      <c r="K162" s="486" t="s">
        <v>193</v>
      </c>
      <c r="L162" s="486"/>
      <c r="M162" s="279">
        <f>SUM(M163:M165)</f>
        <v>40588729</v>
      </c>
    </row>
    <row r="163" spans="1:13" ht="165.75" x14ac:dyDescent="0.15">
      <c r="A163" s="337"/>
      <c r="B163" s="338"/>
      <c r="C163" s="338"/>
      <c r="D163" s="338"/>
      <c r="E163" s="339"/>
      <c r="F163" s="255"/>
      <c r="G163" s="259"/>
      <c r="H163" s="259"/>
      <c r="I163" s="255"/>
      <c r="J163" s="260"/>
      <c r="K163" s="277" t="s">
        <v>430</v>
      </c>
      <c r="L163" s="398" t="s">
        <v>459</v>
      </c>
      <c r="M163" s="279">
        <v>19829072</v>
      </c>
    </row>
    <row r="164" spans="1:13" ht="204.75" x14ac:dyDescent="0.15">
      <c r="A164" s="337"/>
      <c r="B164" s="338"/>
      <c r="C164" s="338"/>
      <c r="D164" s="338"/>
      <c r="E164" s="338"/>
      <c r="F164" s="258"/>
      <c r="G164" s="264"/>
      <c r="H164" s="264"/>
      <c r="I164" s="258"/>
      <c r="J164" s="265"/>
      <c r="K164" s="261" t="s">
        <v>456</v>
      </c>
      <c r="L164" s="398" t="s">
        <v>460</v>
      </c>
      <c r="M164" s="263">
        <v>45413</v>
      </c>
    </row>
    <row r="165" spans="1:13" ht="39" x14ac:dyDescent="0.15">
      <c r="A165" s="337"/>
      <c r="B165" s="338"/>
      <c r="C165" s="338"/>
      <c r="D165" s="338"/>
      <c r="E165" s="338"/>
      <c r="F165" s="258"/>
      <c r="G165" s="264"/>
      <c r="H165" s="264"/>
      <c r="I165" s="258"/>
      <c r="J165" s="340"/>
      <c r="K165" s="261" t="s">
        <v>457</v>
      </c>
      <c r="L165" s="341" t="s">
        <v>461</v>
      </c>
      <c r="M165" s="263">
        <v>20714244</v>
      </c>
    </row>
    <row r="166" spans="1:13" ht="21" customHeight="1" x14ac:dyDescent="0.15">
      <c r="A166" s="337"/>
      <c r="B166" s="338"/>
      <c r="C166" s="338"/>
      <c r="D166" s="258"/>
      <c r="E166" s="430">
        <v>712</v>
      </c>
      <c r="F166" s="430" t="s">
        <v>111</v>
      </c>
      <c r="G166" s="432">
        <v>96987911</v>
      </c>
      <c r="H166" s="432">
        <f>M166</f>
        <v>96987911</v>
      </c>
      <c r="I166" s="430">
        <f t="shared" ref="I166" si="51">H166-G166</f>
        <v>0</v>
      </c>
      <c r="J166" s="251">
        <f t="shared" ref="J166" si="52">H166/G166*100</f>
        <v>100</v>
      </c>
      <c r="K166" s="487" t="s">
        <v>193</v>
      </c>
      <c r="L166" s="487"/>
      <c r="M166" s="268">
        <f>SUM(M167:M169)</f>
        <v>96987911</v>
      </c>
    </row>
    <row r="167" spans="1:13" ht="68.25" x14ac:dyDescent="0.15">
      <c r="A167" s="337"/>
      <c r="B167" s="338"/>
      <c r="C167" s="338"/>
      <c r="D167" s="258"/>
      <c r="E167" s="258"/>
      <c r="F167" s="258"/>
      <c r="G167" s="264"/>
      <c r="H167" s="264"/>
      <c r="I167" s="258"/>
      <c r="J167" s="340"/>
      <c r="K167" s="399" t="s">
        <v>434</v>
      </c>
      <c r="L167" s="398" t="s">
        <v>435</v>
      </c>
      <c r="M167" s="263">
        <v>96945296</v>
      </c>
    </row>
    <row r="168" spans="1:13" ht="136.5" x14ac:dyDescent="0.15">
      <c r="A168" s="337"/>
      <c r="B168" s="338"/>
      <c r="C168" s="338"/>
      <c r="D168" s="258"/>
      <c r="E168" s="258"/>
      <c r="F168" s="258"/>
      <c r="G168" s="264" t="s">
        <v>541</v>
      </c>
      <c r="H168" s="264"/>
      <c r="I168" s="258"/>
      <c r="J168" s="340"/>
      <c r="K168" s="280" t="s">
        <v>432</v>
      </c>
      <c r="L168" s="341" t="s">
        <v>442</v>
      </c>
      <c r="M168" s="263">
        <v>42494</v>
      </c>
    </row>
    <row r="169" spans="1:13" ht="30" thickBot="1" x14ac:dyDescent="0.2">
      <c r="A169" s="342"/>
      <c r="B169" s="343"/>
      <c r="C169" s="343"/>
      <c r="D169" s="344"/>
      <c r="E169" s="344"/>
      <c r="F169" s="344"/>
      <c r="G169" s="346"/>
      <c r="H169" s="346"/>
      <c r="I169" s="344"/>
      <c r="J169" s="414"/>
      <c r="K169" s="384" t="s">
        <v>433</v>
      </c>
      <c r="L169" s="347" t="s">
        <v>431</v>
      </c>
      <c r="M169" s="385">
        <v>121</v>
      </c>
    </row>
  </sheetData>
  <mergeCells count="48">
    <mergeCell ref="K9:L9"/>
    <mergeCell ref="A1:M1"/>
    <mergeCell ref="A2:B2"/>
    <mergeCell ref="L3:M3"/>
    <mergeCell ref="A4:B5"/>
    <mergeCell ref="C4:D5"/>
    <mergeCell ref="E4:F5"/>
    <mergeCell ref="I4:J4"/>
    <mergeCell ref="K4:M4"/>
    <mergeCell ref="A6:F6"/>
    <mergeCell ref="D7:F7"/>
    <mergeCell ref="K7:L7"/>
    <mergeCell ref="E8:F8"/>
    <mergeCell ref="K8:L8"/>
    <mergeCell ref="K14:L14"/>
    <mergeCell ref="K29:L29"/>
    <mergeCell ref="E36:F36"/>
    <mergeCell ref="K36:L36"/>
    <mergeCell ref="E40:F40"/>
    <mergeCell ref="K40:L40"/>
    <mergeCell ref="K42:L42"/>
    <mergeCell ref="K45:L45"/>
    <mergeCell ref="K51:L51"/>
    <mergeCell ref="K58:L58"/>
    <mergeCell ref="E61:F61"/>
    <mergeCell ref="K61:L61"/>
    <mergeCell ref="K134:L134"/>
    <mergeCell ref="C65:F65"/>
    <mergeCell ref="K65:L65"/>
    <mergeCell ref="K66:L66"/>
    <mergeCell ref="K72:L72"/>
    <mergeCell ref="K80:L80"/>
    <mergeCell ref="K88:L88"/>
    <mergeCell ref="K98:L98"/>
    <mergeCell ref="K105:L105"/>
    <mergeCell ref="K112:L112"/>
    <mergeCell ref="K122:L122"/>
    <mergeCell ref="K126:L126"/>
    <mergeCell ref="E161:F161"/>
    <mergeCell ref="K161:L161"/>
    <mergeCell ref="K162:L162"/>
    <mergeCell ref="K166:L166"/>
    <mergeCell ref="K136:L136"/>
    <mergeCell ref="K142:L142"/>
    <mergeCell ref="K150:L150"/>
    <mergeCell ref="K153:L153"/>
    <mergeCell ref="E157:F157"/>
    <mergeCell ref="K157:L157"/>
  </mergeCells>
  <phoneticPr fontId="2" type="noConversion"/>
  <printOptions horizontalCentered="1"/>
  <pageMargins left="0.70866141732283472" right="0.70866141732283472" top="0.74803149606299213" bottom="0.74803149606299213" header="0.31496062992125984" footer="0.31496062992125984"/>
  <pageSetup paperSize="9" scale="44" fitToHeight="4" orientation="portrait" r:id="rId1"/>
  <headerFooter alignWithMargins="0">
    <oddFooter>&amp;C- &amp;P -</oddFooter>
  </headerFooter>
  <rowBreaks count="2" manualBreakCount="2">
    <brk id="64" max="12" man="1"/>
    <brk id="125" max="12" man="1"/>
  </rowBreaks>
  <ignoredErrors>
    <ignoredError sqref="M161:M162 M61 M58 M166" unlockedFormula="1"/>
    <ignoredError sqref="M153 M142 M22 M29" formulaRange="1"/>
    <ignoredError sqref="G36:H36 G40 G161:H161 G65" formula="1"/>
    <ignoredError sqref="M51" formulaRange="1" unlockedFormula="1"/>
    <ignoredError sqref="G157" formula="1" formulaRange="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V95"/>
  <sheetViews>
    <sheetView view="pageBreakPreview" zoomScaleSheetLayoutView="100" workbookViewId="0">
      <pane xSplit="4" ySplit="7" topLeftCell="I8" activePane="bottomRight" state="frozen"/>
      <selection activeCell="I16" sqref="I16"/>
      <selection pane="topRight" activeCell="I16" sqref="I16"/>
      <selection pane="bottomLeft" activeCell="I16" sqref="I16"/>
      <selection pane="bottomRight" activeCell="Q10" sqref="Q10"/>
    </sheetView>
  </sheetViews>
  <sheetFormatPr defaultRowHeight="13.5" x14ac:dyDescent="0.15"/>
  <cols>
    <col min="1" max="1" width="5.6640625" style="2" customWidth="1"/>
    <col min="2" max="2" width="8" style="2" bestFit="1" customWidth="1"/>
    <col min="3" max="3" width="14.88671875" style="2" bestFit="1" customWidth="1"/>
    <col min="4" max="4" width="10.77734375" style="2" customWidth="1"/>
    <col min="5" max="5" width="9.88671875" style="2" bestFit="1" customWidth="1"/>
    <col min="6" max="6" width="7.77734375" style="2" bestFit="1" customWidth="1"/>
    <col min="7" max="7" width="8.109375" style="2" bestFit="1" customWidth="1"/>
    <col min="8" max="8" width="8.77734375" style="2" bestFit="1" customWidth="1"/>
    <col min="9" max="9" width="8.109375" style="2" bestFit="1" customWidth="1"/>
    <col min="10" max="10" width="7.5546875" style="2" bestFit="1" customWidth="1"/>
    <col min="11" max="11" width="7.5546875" style="2" customWidth="1"/>
    <col min="12" max="12" width="8.109375" style="2" bestFit="1" customWidth="1"/>
    <col min="13" max="13" width="9.6640625" style="2" bestFit="1" customWidth="1"/>
    <col min="14" max="14" width="6.109375" style="2" bestFit="1" customWidth="1"/>
    <col min="15" max="15" width="8.88671875" style="57"/>
    <col min="16" max="16" width="8.88671875" style="2"/>
    <col min="17" max="17" width="9.21875" style="2" bestFit="1" customWidth="1"/>
    <col min="18" max="16384" width="8.88671875" style="2"/>
  </cols>
  <sheetData>
    <row r="1" spans="1:18" ht="45" customHeight="1" x14ac:dyDescent="0.15">
      <c r="A1" s="508" t="str">
        <f>'세입 내역'!A1</f>
        <v>2018년 연제시니어클럽 결산 세입세출예산서</v>
      </c>
      <c r="B1" s="508"/>
      <c r="C1" s="508"/>
      <c r="D1" s="508"/>
      <c r="E1" s="508"/>
      <c r="F1" s="508"/>
      <c r="G1" s="508"/>
      <c r="H1" s="508"/>
      <c r="I1" s="508"/>
      <c r="J1" s="508"/>
      <c r="K1" s="508"/>
      <c r="L1" s="508"/>
      <c r="M1" s="508"/>
      <c r="N1" s="508"/>
    </row>
    <row r="2" spans="1:18" ht="30" customHeight="1" x14ac:dyDescent="0.15">
      <c r="E2" s="509" t="s">
        <v>33</v>
      </c>
      <c r="F2" s="509"/>
      <c r="G2" s="509"/>
      <c r="H2" s="509"/>
      <c r="I2" s="509"/>
      <c r="J2" s="509"/>
      <c r="K2" s="509"/>
      <c r="L2" s="509"/>
      <c r="M2" s="509"/>
      <c r="N2" s="509"/>
    </row>
    <row r="3" spans="1:18" s="4" customFormat="1" ht="14.1" customHeight="1" x14ac:dyDescent="0.15">
      <c r="A3" s="510" t="s">
        <v>81</v>
      </c>
      <c r="B3" s="511"/>
      <c r="C3" s="511"/>
      <c r="D3" s="512"/>
      <c r="E3" s="513" t="s">
        <v>82</v>
      </c>
      <c r="F3" s="513"/>
      <c r="G3" s="513"/>
      <c r="H3" s="513"/>
      <c r="I3" s="513"/>
      <c r="J3" s="514"/>
      <c r="K3" s="514"/>
      <c r="L3" s="514"/>
      <c r="M3" s="514"/>
      <c r="N3" s="515"/>
      <c r="O3" s="58"/>
    </row>
    <row r="4" spans="1:18" s="11" customFormat="1" ht="21.75" thickBot="1" x14ac:dyDescent="0.2">
      <c r="A4" s="5" t="s">
        <v>36</v>
      </c>
      <c r="B4" s="6" t="s">
        <v>37</v>
      </c>
      <c r="C4" s="6" t="s">
        <v>38</v>
      </c>
      <c r="D4" s="7" t="e">
        <f>'세입 내역'!#REF!</f>
        <v>#REF!</v>
      </c>
      <c r="E4" s="8" t="s">
        <v>83</v>
      </c>
      <c r="F4" s="8" t="s">
        <v>80</v>
      </c>
      <c r="G4" s="8" t="s">
        <v>84</v>
      </c>
      <c r="H4" s="8" t="s">
        <v>96</v>
      </c>
      <c r="I4" s="8" t="s">
        <v>8</v>
      </c>
      <c r="J4" s="9" t="s">
        <v>35</v>
      </c>
      <c r="K4" s="10" t="s">
        <v>56</v>
      </c>
      <c r="L4" s="10" t="s">
        <v>69</v>
      </c>
      <c r="M4" s="10" t="s">
        <v>70</v>
      </c>
      <c r="N4" s="86" t="s">
        <v>52</v>
      </c>
      <c r="O4" s="60" t="e">
        <f>E5+F5+G5+H5+K5</f>
        <v>#REF!</v>
      </c>
      <c r="P4" s="98" t="e">
        <f>I5+J5+N5</f>
        <v>#REF!</v>
      </c>
      <c r="Q4" s="98" t="e">
        <f>L5+M5</f>
        <v>#REF!</v>
      </c>
    </row>
    <row r="5" spans="1:18" s="11" customFormat="1" ht="14.1" customHeight="1" thickTop="1" x14ac:dyDescent="0.15">
      <c r="A5" s="516" t="s">
        <v>85</v>
      </c>
      <c r="B5" s="517"/>
      <c r="C5" s="518"/>
      <c r="D5" s="62" t="e">
        <f>SUM(E5:N5)</f>
        <v>#REF!</v>
      </c>
      <c r="E5" s="63" t="e">
        <f>'세입 내역'!#REF!+'세입 내역'!#REF!</f>
        <v>#REF!</v>
      </c>
      <c r="F5" s="63" t="e">
        <f>'세입 내역'!#REF!</f>
        <v>#REF!</v>
      </c>
      <c r="G5" s="63" t="e">
        <f>'세입 내역'!#REF!+'세입 내역'!#REF!+'세입 내역'!#REF!+'세입 내역'!#REF!</f>
        <v>#REF!</v>
      </c>
      <c r="H5" s="63" t="e">
        <f>'세입 내역'!#REF!</f>
        <v>#REF!</v>
      </c>
      <c r="I5" s="63" t="e">
        <f>'세입 내역'!#REF!</f>
        <v>#REF!</v>
      </c>
      <c r="J5" s="64" t="e">
        <f>'세입 내역'!#REF!</f>
        <v>#REF!</v>
      </c>
      <c r="K5" s="64" t="e">
        <f>'세입 내역'!#REF!</f>
        <v>#REF!</v>
      </c>
      <c r="L5" s="65" t="e">
        <f>'세입 내역'!#REF!+'세입 내역'!M50</f>
        <v>#REF!</v>
      </c>
      <c r="M5" s="65" t="e">
        <f>'세입 내역'!#REF!+'세입 내역'!#REF!</f>
        <v>#REF!</v>
      </c>
      <c r="N5" s="87" t="e">
        <f>'세입 내역'!#REF!+'세입 내역'!#REF!</f>
        <v>#REF!</v>
      </c>
      <c r="O5" s="59"/>
    </row>
    <row r="6" spans="1:18" s="11" customFormat="1" ht="14.1" customHeight="1" x14ac:dyDescent="0.15">
      <c r="A6" s="519" t="s">
        <v>86</v>
      </c>
      <c r="B6" s="520"/>
      <c r="C6" s="521"/>
      <c r="D6" s="66" t="e">
        <f>SUM(E6:N6)</f>
        <v>#REF!</v>
      </c>
      <c r="E6" s="67" t="e">
        <f t="shared" ref="E6:N6" si="0">E5-E7</f>
        <v>#REF!</v>
      </c>
      <c r="F6" s="68" t="e">
        <f t="shared" si="0"/>
        <v>#REF!</v>
      </c>
      <c r="G6" s="68" t="e">
        <f t="shared" si="0"/>
        <v>#REF!</v>
      </c>
      <c r="H6" s="68" t="e">
        <f t="shared" si="0"/>
        <v>#REF!</v>
      </c>
      <c r="I6" s="68" t="e">
        <f t="shared" si="0"/>
        <v>#REF!</v>
      </c>
      <c r="J6" s="69" t="e">
        <f t="shared" si="0"/>
        <v>#REF!</v>
      </c>
      <c r="K6" s="69" t="e">
        <f t="shared" si="0"/>
        <v>#REF!</v>
      </c>
      <c r="L6" s="70" t="e">
        <f t="shared" si="0"/>
        <v>#REF!</v>
      </c>
      <c r="M6" s="70" t="e">
        <f t="shared" si="0"/>
        <v>#REF!</v>
      </c>
      <c r="N6" s="88" t="e">
        <f t="shared" si="0"/>
        <v>#REF!</v>
      </c>
      <c r="O6" s="60"/>
    </row>
    <row r="7" spans="1:18" s="4" customFormat="1" ht="14.1" customHeight="1" x14ac:dyDescent="0.15">
      <c r="A7" s="500" t="s">
        <v>87</v>
      </c>
      <c r="B7" s="501"/>
      <c r="C7" s="502"/>
      <c r="D7" s="71" t="e">
        <f>D9+D16+D20+D28+D32+D91+D92</f>
        <v>#REF!</v>
      </c>
      <c r="E7" s="72" t="e">
        <f t="shared" ref="E7:M7" si="1">E9+E16+E20+E28+E32+E91+E92</f>
        <v>#REF!</v>
      </c>
      <c r="F7" s="73" t="e">
        <f t="shared" si="1"/>
        <v>#REF!</v>
      </c>
      <c r="G7" s="73" t="e">
        <f t="shared" si="1"/>
        <v>#REF!</v>
      </c>
      <c r="H7" s="73" t="e">
        <f t="shared" si="1"/>
        <v>#REF!</v>
      </c>
      <c r="I7" s="73" t="e">
        <f t="shared" si="1"/>
        <v>#REF!</v>
      </c>
      <c r="J7" s="74" t="e">
        <f t="shared" si="1"/>
        <v>#REF!</v>
      </c>
      <c r="K7" s="74" t="e">
        <f t="shared" si="1"/>
        <v>#REF!</v>
      </c>
      <c r="L7" s="75" t="e">
        <f t="shared" si="1"/>
        <v>#REF!</v>
      </c>
      <c r="M7" s="75" t="e">
        <f t="shared" si="1"/>
        <v>#REF!</v>
      </c>
      <c r="N7" s="89">
        <f>N9+N16+N20+N28+N32+N91+N92</f>
        <v>1519</v>
      </c>
      <c r="O7" s="85" t="s">
        <v>91</v>
      </c>
    </row>
    <row r="8" spans="1:18" s="3" customFormat="1" ht="14.1" customHeight="1" x14ac:dyDescent="0.15">
      <c r="A8" s="12" t="s">
        <v>18</v>
      </c>
      <c r="B8" s="503" t="s">
        <v>34</v>
      </c>
      <c r="C8" s="504"/>
      <c r="D8" s="45" t="e">
        <f t="shared" ref="D8:M8" si="2">D9+D16+D20</f>
        <v>#REF!</v>
      </c>
      <c r="E8" s="46" t="e">
        <f t="shared" si="2"/>
        <v>#REF!</v>
      </c>
      <c r="F8" s="47">
        <f t="shared" si="2"/>
        <v>0</v>
      </c>
      <c r="G8" s="48">
        <f t="shared" si="2"/>
        <v>0</v>
      </c>
      <c r="H8" s="48">
        <f t="shared" si="2"/>
        <v>0</v>
      </c>
      <c r="I8" s="48" t="e">
        <f t="shared" si="2"/>
        <v>#REF!</v>
      </c>
      <c r="J8" s="48">
        <f t="shared" si="2"/>
        <v>1186</v>
      </c>
      <c r="K8" s="48"/>
      <c r="L8" s="48">
        <f t="shared" si="2"/>
        <v>0</v>
      </c>
      <c r="M8" s="49">
        <f t="shared" si="2"/>
        <v>17212</v>
      </c>
      <c r="N8" s="90">
        <f>N9+N16+N20</f>
        <v>1198</v>
      </c>
      <c r="O8" s="61" t="e">
        <f t="shared" ref="O8:O43" si="3">D8-SUM(E8:N8)</f>
        <v>#REF!</v>
      </c>
    </row>
    <row r="9" spans="1:18" s="3" customFormat="1" ht="14.1" customHeight="1" x14ac:dyDescent="0.15">
      <c r="A9" s="13"/>
      <c r="B9" s="14" t="s">
        <v>19</v>
      </c>
      <c r="C9" s="15" t="s">
        <v>2</v>
      </c>
      <c r="D9" s="16" t="e">
        <f>SUM(D10:D15)</f>
        <v>#REF!</v>
      </c>
      <c r="E9" s="17" t="e">
        <f t="shared" ref="E9:N9" si="4">SUM(E10:E15)</f>
        <v>#REF!</v>
      </c>
      <c r="F9" s="18">
        <f t="shared" si="4"/>
        <v>0</v>
      </c>
      <c r="G9" s="19">
        <f t="shared" si="4"/>
        <v>0</v>
      </c>
      <c r="H9" s="19">
        <f t="shared" si="4"/>
        <v>0</v>
      </c>
      <c r="I9" s="19">
        <f t="shared" si="4"/>
        <v>5061</v>
      </c>
      <c r="J9" s="19">
        <f t="shared" si="4"/>
        <v>0</v>
      </c>
      <c r="K9" s="19"/>
      <c r="L9" s="19">
        <f t="shared" si="4"/>
        <v>0</v>
      </c>
      <c r="M9" s="20">
        <f t="shared" si="4"/>
        <v>3600</v>
      </c>
      <c r="N9" s="91">
        <f t="shared" si="4"/>
        <v>0</v>
      </c>
      <c r="O9" s="61" t="e">
        <f t="shared" si="3"/>
        <v>#REF!</v>
      </c>
    </row>
    <row r="10" spans="1:18" s="3" customFormat="1" ht="14.1" customHeight="1" x14ac:dyDescent="0.15">
      <c r="A10" s="13"/>
      <c r="B10" s="21" t="e">
        <f>(D9-D15)/E5</f>
        <v>#REF!</v>
      </c>
      <c r="C10" s="22" t="s">
        <v>61</v>
      </c>
      <c r="D10" s="23" t="e">
        <f>'세입 내역'!#REF!</f>
        <v>#REF!</v>
      </c>
      <c r="E10" s="78">
        <v>262430</v>
      </c>
      <c r="F10" s="103"/>
      <c r="G10" s="99"/>
      <c r="H10" s="99"/>
      <c r="I10" s="99"/>
      <c r="J10" s="99"/>
      <c r="K10" s="99"/>
      <c r="L10" s="99"/>
      <c r="M10" s="101"/>
      <c r="N10" s="104"/>
      <c r="O10" s="61" t="e">
        <f>D10-SUM(E10:N10)</f>
        <v>#REF!</v>
      </c>
      <c r="P10" s="105"/>
      <c r="Q10" s="3" t="s">
        <v>105</v>
      </c>
    </row>
    <row r="11" spans="1:18" s="3" customFormat="1" ht="14.1" customHeight="1" x14ac:dyDescent="0.15">
      <c r="A11" s="13"/>
      <c r="B11" s="24"/>
      <c r="C11" s="22" t="s">
        <v>64</v>
      </c>
      <c r="D11" s="23" t="e">
        <f>'세입 내역'!#REF!</f>
        <v>#REF!</v>
      </c>
      <c r="E11" s="78"/>
      <c r="F11" s="79"/>
      <c r="G11" s="76"/>
      <c r="H11" s="76"/>
      <c r="I11" s="76"/>
      <c r="J11" s="76"/>
      <c r="K11" s="76"/>
      <c r="L11" s="76"/>
      <c r="M11" s="77">
        <v>3600</v>
      </c>
      <c r="N11" s="92"/>
      <c r="O11" s="61" t="e">
        <f>D11-SUM(E11:N11)</f>
        <v>#REF!</v>
      </c>
      <c r="Q11" s="3" t="s">
        <v>106</v>
      </c>
    </row>
    <row r="12" spans="1:18" s="3" customFormat="1" ht="14.1" customHeight="1" x14ac:dyDescent="0.15">
      <c r="A12" s="13"/>
      <c r="B12" s="102" t="e">
        <f>E9/E5</f>
        <v>#REF!</v>
      </c>
      <c r="C12" s="22" t="s">
        <v>20</v>
      </c>
      <c r="D12" s="23" t="e">
        <f>'세입 내역'!#REF!</f>
        <v>#REF!</v>
      </c>
      <c r="E12" s="78">
        <v>46694</v>
      </c>
      <c r="F12" s="79"/>
      <c r="G12" s="76"/>
      <c r="H12" s="76"/>
      <c r="I12" s="76"/>
      <c r="J12" s="76"/>
      <c r="K12" s="76"/>
      <c r="L12" s="76"/>
      <c r="M12" s="77"/>
      <c r="N12" s="92"/>
      <c r="O12" s="61" t="e">
        <f t="shared" si="3"/>
        <v>#REF!</v>
      </c>
      <c r="Q12" s="3" t="s">
        <v>107</v>
      </c>
      <c r="R12" s="108"/>
    </row>
    <row r="13" spans="1:18" s="3" customFormat="1" ht="14.1" customHeight="1" x14ac:dyDescent="0.15">
      <c r="A13" s="13"/>
      <c r="B13" s="24"/>
      <c r="C13" s="25" t="s">
        <v>66</v>
      </c>
      <c r="D13" s="23" t="e">
        <f>'세입 내역'!#REF!</f>
        <v>#REF!</v>
      </c>
      <c r="E13" s="78" t="e">
        <f>D13</f>
        <v>#REF!</v>
      </c>
      <c r="F13" s="79"/>
      <c r="G13" s="76"/>
      <c r="H13" s="76"/>
      <c r="I13" s="76"/>
      <c r="J13" s="76"/>
      <c r="K13" s="76"/>
      <c r="L13" s="76"/>
      <c r="M13" s="77"/>
      <c r="N13" s="92"/>
      <c r="O13" s="61" t="e">
        <f t="shared" si="3"/>
        <v>#REF!</v>
      </c>
      <c r="P13" s="105"/>
      <c r="Q13" s="3" t="s">
        <v>108</v>
      </c>
    </row>
    <row r="14" spans="1:18" s="3" customFormat="1" ht="14.1" customHeight="1" x14ac:dyDescent="0.15">
      <c r="A14" s="13"/>
      <c r="B14" s="24"/>
      <c r="C14" s="22" t="s">
        <v>72</v>
      </c>
      <c r="D14" s="23" t="e">
        <f>'세입 내역'!#REF!</f>
        <v>#REF!</v>
      </c>
      <c r="E14" s="78" t="e">
        <f>D14</f>
        <v>#REF!</v>
      </c>
      <c r="F14" s="79"/>
      <c r="G14" s="76"/>
      <c r="H14" s="76"/>
      <c r="I14" s="76"/>
      <c r="J14" s="76"/>
      <c r="K14" s="76"/>
      <c r="L14" s="76"/>
      <c r="M14" s="77"/>
      <c r="N14" s="92"/>
      <c r="O14" s="61" t="e">
        <f t="shared" si="3"/>
        <v>#REF!</v>
      </c>
    </row>
    <row r="15" spans="1:18" s="3" customFormat="1" ht="14.1" customHeight="1" x14ac:dyDescent="0.15">
      <c r="A15" s="13"/>
      <c r="B15" s="26"/>
      <c r="C15" s="22" t="s">
        <v>13</v>
      </c>
      <c r="D15" s="23" t="e">
        <f>'세입 내역'!#REF!</f>
        <v>#REF!</v>
      </c>
      <c r="E15" s="78">
        <v>3439</v>
      </c>
      <c r="F15" s="79"/>
      <c r="G15" s="76"/>
      <c r="H15" s="76"/>
      <c r="I15" s="76">
        <v>5061</v>
      </c>
      <c r="J15" s="76"/>
      <c r="K15" s="76"/>
      <c r="L15" s="76"/>
      <c r="M15" s="77"/>
      <c r="N15" s="92"/>
      <c r="O15" s="61" t="e">
        <f t="shared" si="3"/>
        <v>#REF!</v>
      </c>
    </row>
    <row r="16" spans="1:18" s="3" customFormat="1" ht="14.1" customHeight="1" x14ac:dyDescent="0.15">
      <c r="A16" s="13"/>
      <c r="B16" s="27" t="s">
        <v>21</v>
      </c>
      <c r="C16" s="15" t="s">
        <v>2</v>
      </c>
      <c r="D16" s="28" t="e">
        <f>SUM(D17:D19)</f>
        <v>#REF!</v>
      </c>
      <c r="E16" s="29" t="e">
        <f t="shared" ref="E16:N16" si="5">SUM(E17:E19)</f>
        <v>#REF!</v>
      </c>
      <c r="F16" s="30">
        <f t="shared" si="5"/>
        <v>0</v>
      </c>
      <c r="G16" s="31">
        <f t="shared" si="5"/>
        <v>0</v>
      </c>
      <c r="H16" s="31">
        <f t="shared" si="5"/>
        <v>0</v>
      </c>
      <c r="I16" s="31" t="e">
        <f t="shared" si="5"/>
        <v>#REF!</v>
      </c>
      <c r="J16" s="31">
        <f t="shared" si="5"/>
        <v>0</v>
      </c>
      <c r="K16" s="31"/>
      <c r="L16" s="31">
        <f t="shared" si="5"/>
        <v>0</v>
      </c>
      <c r="M16" s="32">
        <f t="shared" si="5"/>
        <v>0</v>
      </c>
      <c r="N16" s="93">
        <f t="shared" si="5"/>
        <v>0</v>
      </c>
      <c r="O16" s="61" t="e">
        <f t="shared" si="3"/>
        <v>#REF!</v>
      </c>
    </row>
    <row r="17" spans="1:19" s="3" customFormat="1" ht="14.1" customHeight="1" x14ac:dyDescent="0.15">
      <c r="A17" s="13"/>
      <c r="B17" s="24"/>
      <c r="C17" s="22" t="s">
        <v>14</v>
      </c>
      <c r="D17" s="23" t="e">
        <f>'세입 내역'!#REF!</f>
        <v>#REF!</v>
      </c>
      <c r="E17" s="78" t="e">
        <f>D17</f>
        <v>#REF!</v>
      </c>
      <c r="F17" s="79"/>
      <c r="G17" s="76"/>
      <c r="H17" s="76"/>
      <c r="I17" s="76"/>
      <c r="J17" s="76"/>
      <c r="K17" s="76"/>
      <c r="L17" s="76"/>
      <c r="M17" s="77"/>
      <c r="N17" s="92"/>
      <c r="O17" s="61" t="e">
        <f t="shared" si="3"/>
        <v>#REF!</v>
      </c>
    </row>
    <row r="18" spans="1:19" s="3" customFormat="1" ht="14.1" customHeight="1" x14ac:dyDescent="0.15">
      <c r="A18" s="13"/>
      <c r="B18" s="102"/>
      <c r="C18" s="22" t="s">
        <v>22</v>
      </c>
      <c r="D18" s="23" t="e">
        <f>'세입 내역'!#REF!</f>
        <v>#REF!</v>
      </c>
      <c r="E18" s="78"/>
      <c r="F18" s="79"/>
      <c r="G18" s="76"/>
      <c r="H18" s="76"/>
      <c r="I18" s="76" t="e">
        <f>D18</f>
        <v>#REF!</v>
      </c>
      <c r="J18" s="76"/>
      <c r="K18" s="76"/>
      <c r="L18" s="76"/>
      <c r="M18" s="77"/>
      <c r="N18" s="92"/>
      <c r="O18" s="61" t="e">
        <f t="shared" si="3"/>
        <v>#REF!</v>
      </c>
    </row>
    <row r="19" spans="1:19" s="3" customFormat="1" ht="14.1" customHeight="1" x14ac:dyDescent="0.15">
      <c r="A19" s="13"/>
      <c r="B19" s="26"/>
      <c r="C19" s="22" t="s">
        <v>15</v>
      </c>
      <c r="D19" s="23" t="e">
        <f>'세입 내역'!#REF!</f>
        <v>#REF!</v>
      </c>
      <c r="E19" s="78" t="e">
        <f>D19</f>
        <v>#REF!</v>
      </c>
      <c r="F19" s="79"/>
      <c r="G19" s="76"/>
      <c r="H19" s="76"/>
      <c r="I19" s="76"/>
      <c r="J19" s="76"/>
      <c r="K19" s="76"/>
      <c r="L19" s="76"/>
      <c r="M19" s="77"/>
      <c r="N19" s="92"/>
      <c r="O19" s="61" t="e">
        <f t="shared" si="3"/>
        <v>#REF!</v>
      </c>
    </row>
    <row r="20" spans="1:19" s="3" customFormat="1" ht="14.1" customHeight="1" x14ac:dyDescent="0.15">
      <c r="A20" s="13"/>
      <c r="B20" s="27" t="s">
        <v>23</v>
      </c>
      <c r="C20" s="15" t="s">
        <v>2</v>
      </c>
      <c r="D20" s="28" t="e">
        <f>SUM(D21:D27)</f>
        <v>#REF!</v>
      </c>
      <c r="E20" s="29" t="e">
        <f t="shared" ref="E20:N20" si="6">SUM(E21:E27)</f>
        <v>#REF!</v>
      </c>
      <c r="F20" s="30">
        <f t="shared" si="6"/>
        <v>0</v>
      </c>
      <c r="G20" s="31">
        <f t="shared" si="6"/>
        <v>0</v>
      </c>
      <c r="H20" s="31">
        <f t="shared" si="6"/>
        <v>0</v>
      </c>
      <c r="I20" s="31">
        <f t="shared" si="6"/>
        <v>4939</v>
      </c>
      <c r="J20" s="31">
        <f t="shared" si="6"/>
        <v>1186</v>
      </c>
      <c r="K20" s="31"/>
      <c r="L20" s="31">
        <f t="shared" si="6"/>
        <v>0</v>
      </c>
      <c r="M20" s="32">
        <f t="shared" si="6"/>
        <v>13612</v>
      </c>
      <c r="N20" s="93">
        <f t="shared" si="6"/>
        <v>1198</v>
      </c>
      <c r="O20" s="61" t="e">
        <f t="shared" si="3"/>
        <v>#REF!</v>
      </c>
    </row>
    <row r="21" spans="1:19" s="3" customFormat="1" ht="14.1" customHeight="1" x14ac:dyDescent="0.15">
      <c r="A21" s="13"/>
      <c r="B21" s="24"/>
      <c r="C21" s="22" t="s">
        <v>24</v>
      </c>
      <c r="D21" s="23" t="e">
        <f>'세입 내역'!#REF!</f>
        <v>#REF!</v>
      </c>
      <c r="E21" s="78" t="e">
        <f>D21-M21</f>
        <v>#REF!</v>
      </c>
      <c r="F21" s="79"/>
      <c r="G21" s="76"/>
      <c r="H21" s="76"/>
      <c r="I21" s="76"/>
      <c r="J21" s="76"/>
      <c r="K21" s="76"/>
      <c r="L21" s="76"/>
      <c r="M21" s="77"/>
      <c r="N21" s="92"/>
      <c r="O21" s="61" t="e">
        <f t="shared" si="3"/>
        <v>#REF!</v>
      </c>
      <c r="P21" s="3" t="s">
        <v>88</v>
      </c>
    </row>
    <row r="22" spans="1:19" s="3" customFormat="1" ht="14.1" customHeight="1" x14ac:dyDescent="0.15">
      <c r="A22" s="13"/>
      <c r="B22" s="102" t="e">
        <f>(E16+E20+E28)/'세입 내역'!#REF!</f>
        <v>#REF!</v>
      </c>
      <c r="C22" s="22" t="s">
        <v>57</v>
      </c>
      <c r="D22" s="23" t="e">
        <f>'세입 내역'!#REF!</f>
        <v>#REF!</v>
      </c>
      <c r="E22" s="78">
        <v>4495</v>
      </c>
      <c r="F22" s="79"/>
      <c r="G22" s="76"/>
      <c r="H22" s="76"/>
      <c r="I22" s="76"/>
      <c r="J22" s="99">
        <v>1186</v>
      </c>
      <c r="K22" s="110"/>
      <c r="L22" s="110"/>
      <c r="M22" s="101">
        <v>3838</v>
      </c>
      <c r="N22" s="111">
        <v>1198</v>
      </c>
      <c r="O22" s="61" t="e">
        <f t="shared" si="3"/>
        <v>#REF!</v>
      </c>
      <c r="P22" s="105"/>
      <c r="Q22" s="105"/>
      <c r="R22" s="105"/>
      <c r="S22" s="105"/>
    </row>
    <row r="23" spans="1:19" s="3" customFormat="1" ht="14.1" customHeight="1" x14ac:dyDescent="0.15">
      <c r="A23" s="13"/>
      <c r="B23" s="24"/>
      <c r="C23" s="22" t="s">
        <v>25</v>
      </c>
      <c r="D23" s="23" t="e">
        <f>'세입 내역'!#REF!</f>
        <v>#REF!</v>
      </c>
      <c r="E23" s="78">
        <v>4546</v>
      </c>
      <c r="F23" s="79"/>
      <c r="G23" s="76"/>
      <c r="H23" s="76"/>
      <c r="I23" s="76">
        <v>2371</v>
      </c>
      <c r="J23" s="76"/>
      <c r="K23" s="76"/>
      <c r="L23" s="76"/>
      <c r="M23" s="101">
        <v>9274</v>
      </c>
      <c r="N23" s="92"/>
      <c r="O23" s="61" t="e">
        <f t="shared" si="3"/>
        <v>#REF!</v>
      </c>
      <c r="P23" s="108"/>
      <c r="Q23" s="105"/>
      <c r="R23" s="105"/>
      <c r="S23" s="105"/>
    </row>
    <row r="24" spans="1:19" s="3" customFormat="1" ht="14.1" customHeight="1" x14ac:dyDescent="0.15">
      <c r="A24" s="13"/>
      <c r="B24" s="24"/>
      <c r="C24" s="22" t="s">
        <v>26</v>
      </c>
      <c r="D24" s="23" t="e">
        <f>'세입 내역'!#REF!</f>
        <v>#REF!</v>
      </c>
      <c r="E24" s="78">
        <v>9132</v>
      </c>
      <c r="F24" s="79"/>
      <c r="G24" s="76"/>
      <c r="H24" s="76"/>
      <c r="I24" s="76">
        <v>2568</v>
      </c>
      <c r="J24" s="76"/>
      <c r="K24" s="76"/>
      <c r="L24" s="76"/>
      <c r="M24" s="77"/>
      <c r="N24" s="92"/>
      <c r="O24" s="61" t="e">
        <f t="shared" si="3"/>
        <v>#REF!</v>
      </c>
      <c r="Q24" s="107"/>
      <c r="S24" s="105"/>
    </row>
    <row r="25" spans="1:19" s="3" customFormat="1" ht="14.1" customHeight="1" x14ac:dyDescent="0.15">
      <c r="A25" s="13"/>
      <c r="B25" s="24"/>
      <c r="C25" s="33" t="s">
        <v>58</v>
      </c>
      <c r="D25" s="23" t="e">
        <f>'세입 내역'!#REF!</f>
        <v>#REF!</v>
      </c>
      <c r="E25" s="78">
        <v>3000</v>
      </c>
      <c r="F25" s="79"/>
      <c r="G25" s="76"/>
      <c r="H25" s="76"/>
      <c r="I25" s="76"/>
      <c r="J25" s="76"/>
      <c r="K25" s="76"/>
      <c r="L25" s="76"/>
      <c r="M25" s="77">
        <v>500</v>
      </c>
      <c r="N25" s="92"/>
      <c r="O25" s="61" t="e">
        <f t="shared" si="3"/>
        <v>#REF!</v>
      </c>
      <c r="P25" s="108"/>
      <c r="Q25" s="105"/>
      <c r="R25" s="105"/>
      <c r="S25" s="105"/>
    </row>
    <row r="26" spans="1:19" s="3" customFormat="1" ht="14.1" customHeight="1" x14ac:dyDescent="0.15">
      <c r="A26" s="13"/>
      <c r="B26" s="24"/>
      <c r="C26" s="33" t="s">
        <v>59</v>
      </c>
      <c r="D26" s="23" t="e">
        <f>'세입 내역'!#REF!</f>
        <v>#REF!</v>
      </c>
      <c r="E26" s="78" t="e">
        <f>D26-M26</f>
        <v>#REF!</v>
      </c>
      <c r="F26" s="79"/>
      <c r="G26" s="76"/>
      <c r="H26" s="76"/>
      <c r="I26" s="76"/>
      <c r="J26" s="76"/>
      <c r="K26" s="76"/>
      <c r="L26" s="76"/>
      <c r="M26" s="77"/>
      <c r="N26" s="92"/>
      <c r="O26" s="61" t="e">
        <f t="shared" si="3"/>
        <v>#REF!</v>
      </c>
      <c r="Q26" s="105"/>
      <c r="R26" s="105"/>
      <c r="S26" s="105"/>
    </row>
    <row r="27" spans="1:19" s="3" customFormat="1" ht="14.1" customHeight="1" x14ac:dyDescent="0.15">
      <c r="A27" s="13"/>
      <c r="B27" s="24"/>
      <c r="C27" s="34" t="s">
        <v>73</v>
      </c>
      <c r="D27" s="1" t="e">
        <f>'세입 내역'!#REF!</f>
        <v>#REF!</v>
      </c>
      <c r="E27" s="78"/>
      <c r="F27" s="79"/>
      <c r="G27" s="76"/>
      <c r="H27" s="76"/>
      <c r="I27" s="76"/>
      <c r="J27" s="76"/>
      <c r="K27" s="76"/>
      <c r="L27" s="76"/>
      <c r="M27" s="77"/>
      <c r="N27" s="92"/>
      <c r="O27" s="61" t="e">
        <f t="shared" si="3"/>
        <v>#REF!</v>
      </c>
    </row>
    <row r="28" spans="1:19" s="3" customFormat="1" ht="14.1" customHeight="1" x14ac:dyDescent="0.15">
      <c r="A28" s="12" t="s">
        <v>27</v>
      </c>
      <c r="B28" s="505" t="s">
        <v>2</v>
      </c>
      <c r="C28" s="506"/>
      <c r="D28" s="16" t="e">
        <f>SUM(D29:D31)</f>
        <v>#REF!</v>
      </c>
      <c r="E28" s="17" t="e">
        <f t="shared" ref="E28:N28" si="7">SUM(E29:E31)</f>
        <v>#REF!</v>
      </c>
      <c r="F28" s="18">
        <f t="shared" si="7"/>
        <v>0</v>
      </c>
      <c r="G28" s="19">
        <f t="shared" si="7"/>
        <v>0</v>
      </c>
      <c r="H28" s="19">
        <f t="shared" si="7"/>
        <v>0</v>
      </c>
      <c r="I28" s="19" t="e">
        <f t="shared" si="7"/>
        <v>#REF!</v>
      </c>
      <c r="J28" s="19">
        <f t="shared" si="7"/>
        <v>0</v>
      </c>
      <c r="K28" s="19">
        <f t="shared" si="7"/>
        <v>0</v>
      </c>
      <c r="L28" s="19">
        <f t="shared" si="7"/>
        <v>0</v>
      </c>
      <c r="M28" s="20">
        <f t="shared" si="7"/>
        <v>0</v>
      </c>
      <c r="N28" s="91">
        <f t="shared" si="7"/>
        <v>0</v>
      </c>
      <c r="O28" s="61" t="e">
        <f t="shared" si="3"/>
        <v>#REF!</v>
      </c>
    </row>
    <row r="29" spans="1:19" s="3" customFormat="1" ht="14.1" customHeight="1" x14ac:dyDescent="0.15">
      <c r="A29" s="13" t="s">
        <v>28</v>
      </c>
      <c r="B29" s="24" t="s">
        <v>29</v>
      </c>
      <c r="C29" s="26" t="s">
        <v>29</v>
      </c>
      <c r="D29" s="23" t="e">
        <f>'세입 내역'!#REF!</f>
        <v>#REF!</v>
      </c>
      <c r="E29" s="78"/>
      <c r="F29" s="79"/>
      <c r="G29" s="76"/>
      <c r="H29" s="76"/>
      <c r="I29" s="76">
        <v>3000</v>
      </c>
      <c r="J29" s="76"/>
      <c r="K29" s="76"/>
      <c r="L29" s="76"/>
      <c r="M29" s="77"/>
      <c r="N29" s="92"/>
      <c r="O29" s="61" t="e">
        <f t="shared" si="3"/>
        <v>#REF!</v>
      </c>
      <c r="P29" s="108"/>
    </row>
    <row r="30" spans="1:19" s="3" customFormat="1" ht="14.1" customHeight="1" x14ac:dyDescent="0.15">
      <c r="A30" s="35"/>
      <c r="B30" s="24"/>
      <c r="C30" s="22" t="s">
        <v>30</v>
      </c>
      <c r="D30" s="23" t="e">
        <f>'세입 내역'!#REF!</f>
        <v>#REF!</v>
      </c>
      <c r="E30" s="78"/>
      <c r="F30" s="79"/>
      <c r="G30" s="76"/>
      <c r="H30" s="76"/>
      <c r="I30" s="76" t="e">
        <f>D30</f>
        <v>#REF!</v>
      </c>
      <c r="J30" s="76"/>
      <c r="K30" s="76"/>
      <c r="L30" s="76"/>
      <c r="M30" s="77"/>
      <c r="N30" s="92"/>
      <c r="O30" s="61" t="e">
        <f t="shared" si="3"/>
        <v>#REF!</v>
      </c>
    </row>
    <row r="31" spans="1:19" s="3" customFormat="1" ht="14.1" customHeight="1" x14ac:dyDescent="0.15">
      <c r="A31" s="13"/>
      <c r="B31" s="24"/>
      <c r="C31" s="33" t="s">
        <v>51</v>
      </c>
      <c r="D31" s="23" t="e">
        <f>'세입 내역'!#REF!</f>
        <v>#REF!</v>
      </c>
      <c r="E31" s="78" t="e">
        <f>D31</f>
        <v>#REF!</v>
      </c>
      <c r="F31" s="79"/>
      <c r="G31" s="76"/>
      <c r="H31" s="76"/>
      <c r="I31" s="76"/>
      <c r="J31" s="76"/>
      <c r="K31" s="76"/>
      <c r="L31" s="76"/>
      <c r="M31" s="77"/>
      <c r="N31" s="92"/>
      <c r="O31" s="61" t="e">
        <f t="shared" si="3"/>
        <v>#REF!</v>
      </c>
    </row>
    <row r="32" spans="1:19" s="3" customFormat="1" ht="14.1" customHeight="1" x14ac:dyDescent="0.15">
      <c r="A32" s="12" t="s">
        <v>32</v>
      </c>
      <c r="B32" s="503" t="s">
        <v>2</v>
      </c>
      <c r="C32" s="507"/>
      <c r="D32" s="50" t="e">
        <f t="shared" ref="D32:N32" si="8">D33+D46+D67+D84+D90</f>
        <v>#REF!</v>
      </c>
      <c r="E32" s="51" t="e">
        <f t="shared" si="8"/>
        <v>#REF!</v>
      </c>
      <c r="F32" s="52" t="e">
        <f t="shared" si="8"/>
        <v>#REF!</v>
      </c>
      <c r="G32" s="53" t="e">
        <f t="shared" si="8"/>
        <v>#REF!</v>
      </c>
      <c r="H32" s="53" t="e">
        <f t="shared" si="8"/>
        <v>#REF!</v>
      </c>
      <c r="I32" s="53">
        <f t="shared" si="8"/>
        <v>9000</v>
      </c>
      <c r="J32" s="53" t="e">
        <f t="shared" si="8"/>
        <v>#REF!</v>
      </c>
      <c r="K32" s="53" t="e">
        <f t="shared" si="8"/>
        <v>#REF!</v>
      </c>
      <c r="L32" s="53" t="e">
        <f t="shared" si="8"/>
        <v>#REF!</v>
      </c>
      <c r="M32" s="54" t="e">
        <f t="shared" si="8"/>
        <v>#REF!</v>
      </c>
      <c r="N32" s="94">
        <f t="shared" si="8"/>
        <v>40</v>
      </c>
      <c r="O32" s="61" t="e">
        <f t="shared" si="3"/>
        <v>#REF!</v>
      </c>
    </row>
    <row r="33" spans="1:22" s="3" customFormat="1" ht="14.1" customHeight="1" x14ac:dyDescent="0.15">
      <c r="A33" s="35"/>
      <c r="B33" s="33" t="s">
        <v>32</v>
      </c>
      <c r="C33" s="15" t="s">
        <v>60</v>
      </c>
      <c r="D33" s="16" t="e">
        <f t="shared" ref="D33:N33" si="9">SUM(D34:D45)</f>
        <v>#REF!</v>
      </c>
      <c r="E33" s="17">
        <f t="shared" si="9"/>
        <v>0</v>
      </c>
      <c r="F33" s="18" t="e">
        <f t="shared" si="9"/>
        <v>#REF!</v>
      </c>
      <c r="G33" s="19">
        <f t="shared" si="9"/>
        <v>0</v>
      </c>
      <c r="H33" s="19" t="e">
        <f t="shared" si="9"/>
        <v>#REF!</v>
      </c>
      <c r="I33" s="19">
        <f t="shared" si="9"/>
        <v>0</v>
      </c>
      <c r="J33" s="19" t="e">
        <f t="shared" si="9"/>
        <v>#REF!</v>
      </c>
      <c r="K33" s="19" t="e">
        <f t="shared" si="9"/>
        <v>#REF!</v>
      </c>
      <c r="L33" s="19">
        <f t="shared" si="9"/>
        <v>5560</v>
      </c>
      <c r="M33" s="20">
        <f t="shared" si="9"/>
        <v>0</v>
      </c>
      <c r="N33" s="91">
        <f t="shared" si="9"/>
        <v>2</v>
      </c>
      <c r="O33" s="61" t="e">
        <f t="shared" si="3"/>
        <v>#REF!</v>
      </c>
    </row>
    <row r="34" spans="1:22" s="3" customFormat="1" ht="14.1" customHeight="1" x14ac:dyDescent="0.15">
      <c r="A34" s="35"/>
      <c r="B34" s="24"/>
      <c r="C34" s="36" t="e">
        <f>'세입 내역'!#REF!</f>
        <v>#REF!</v>
      </c>
      <c r="D34" s="37" t="e">
        <f>'세입 내역'!#REF!</f>
        <v>#REF!</v>
      </c>
      <c r="E34" s="78"/>
      <c r="F34" s="79"/>
      <c r="G34" s="76"/>
      <c r="H34" s="76"/>
      <c r="I34" s="76"/>
      <c r="J34" s="76" t="e">
        <f>D34</f>
        <v>#REF!</v>
      </c>
      <c r="K34" s="76"/>
      <c r="L34" s="76"/>
      <c r="M34" s="77"/>
      <c r="N34" s="92"/>
      <c r="O34" s="61" t="e">
        <f t="shared" si="3"/>
        <v>#REF!</v>
      </c>
    </row>
    <row r="35" spans="1:22" s="3" customFormat="1" ht="14.1" customHeight="1" x14ac:dyDescent="0.15">
      <c r="A35" s="35"/>
      <c r="B35" s="102" t="e">
        <f>E32/'세입 내역'!#REF!</f>
        <v>#REF!</v>
      </c>
      <c r="C35" s="36" t="e">
        <f>'세입 내역'!#REF!</f>
        <v>#REF!</v>
      </c>
      <c r="D35" s="37" t="e">
        <f>'세입 내역'!#REF!</f>
        <v>#REF!</v>
      </c>
      <c r="E35" s="78"/>
      <c r="F35" s="79"/>
      <c r="G35" s="76"/>
      <c r="H35" s="76"/>
      <c r="I35" s="76"/>
      <c r="J35" s="76" t="e">
        <f>D35</f>
        <v>#REF!</v>
      </c>
      <c r="K35" s="76"/>
      <c r="L35" s="76"/>
      <c r="M35" s="77"/>
      <c r="N35" s="92"/>
      <c r="O35" s="61" t="e">
        <f t="shared" si="3"/>
        <v>#REF!</v>
      </c>
      <c r="P35" s="61"/>
      <c r="R35" s="3" t="s">
        <v>99</v>
      </c>
      <c r="S35" s="3" t="s">
        <v>100</v>
      </c>
      <c r="T35" s="3" t="s">
        <v>101</v>
      </c>
      <c r="U35" s="3" t="s">
        <v>102</v>
      </c>
      <c r="V35" s="3" t="s">
        <v>103</v>
      </c>
    </row>
    <row r="36" spans="1:22" s="3" customFormat="1" ht="14.1" customHeight="1" x14ac:dyDescent="0.15">
      <c r="A36" s="35"/>
      <c r="B36" s="102"/>
      <c r="C36" s="36" t="e">
        <f>'세입 내역'!#REF!</f>
        <v>#REF!</v>
      </c>
      <c r="D36" s="37" t="e">
        <f>'세입 내역'!#REF!</f>
        <v>#REF!</v>
      </c>
      <c r="E36" s="78"/>
      <c r="F36" s="79"/>
      <c r="G36" s="76"/>
      <c r="H36" s="76"/>
      <c r="I36" s="76"/>
      <c r="J36" s="76"/>
      <c r="K36" s="76"/>
      <c r="L36" s="76">
        <v>1000</v>
      </c>
      <c r="M36" s="101"/>
      <c r="N36" s="92"/>
      <c r="O36" s="61" t="e">
        <f t="shared" si="3"/>
        <v>#REF!</v>
      </c>
      <c r="P36" s="61"/>
      <c r="R36" s="3" t="s">
        <v>67</v>
      </c>
      <c r="S36" s="3">
        <v>1000</v>
      </c>
      <c r="T36" s="3">
        <v>1000</v>
      </c>
      <c r="U36" s="3">
        <v>1000</v>
      </c>
      <c r="V36" s="3">
        <v>1000</v>
      </c>
    </row>
    <row r="37" spans="1:22" s="3" customFormat="1" ht="14.1" customHeight="1" x14ac:dyDescent="0.15">
      <c r="A37" s="38"/>
      <c r="B37" s="24"/>
      <c r="C37" s="36" t="e">
        <f>'세입 내역'!#REF!</f>
        <v>#REF!</v>
      </c>
      <c r="D37" s="37" t="e">
        <f>'세입 내역'!#REF!</f>
        <v>#REF!</v>
      </c>
      <c r="E37" s="78"/>
      <c r="F37" s="79"/>
      <c r="G37" s="76"/>
      <c r="H37" s="76"/>
      <c r="I37" s="76"/>
      <c r="J37" s="76"/>
      <c r="K37" s="76"/>
      <c r="L37" s="76">
        <v>60</v>
      </c>
      <c r="M37" s="77"/>
      <c r="N37" s="92"/>
      <c r="O37" s="61" t="e">
        <f t="shared" si="3"/>
        <v>#REF!</v>
      </c>
      <c r="P37" s="61"/>
      <c r="R37" s="3" t="s">
        <v>95</v>
      </c>
      <c r="S37" s="3">
        <v>0</v>
      </c>
      <c r="T37" s="3">
        <v>1000</v>
      </c>
      <c r="U37" s="3">
        <v>1000</v>
      </c>
      <c r="V37" s="3">
        <v>2000</v>
      </c>
    </row>
    <row r="38" spans="1:22" s="3" customFormat="1" ht="14.1" customHeight="1" x14ac:dyDescent="0.15">
      <c r="A38" s="38"/>
      <c r="B38" s="24"/>
      <c r="C38" s="36" t="e">
        <f>'세입 내역'!#REF!</f>
        <v>#REF!</v>
      </c>
      <c r="D38" s="37" t="e">
        <f>'세입 내역'!#REF!</f>
        <v>#REF!</v>
      </c>
      <c r="E38" s="78"/>
      <c r="F38" s="79"/>
      <c r="G38" s="76"/>
      <c r="H38" s="76"/>
      <c r="I38" s="76"/>
      <c r="J38" s="76"/>
      <c r="K38" s="76"/>
      <c r="L38" s="76">
        <v>200</v>
      </c>
      <c r="M38" s="77"/>
      <c r="N38" s="92"/>
      <c r="O38" s="61" t="e">
        <f t="shared" si="3"/>
        <v>#REF!</v>
      </c>
      <c r="P38" s="61"/>
      <c r="R38" s="3" t="s">
        <v>98</v>
      </c>
      <c r="S38" s="3">
        <v>2000</v>
      </c>
      <c r="T38" s="3">
        <v>1000</v>
      </c>
      <c r="U38" s="3">
        <v>1000</v>
      </c>
      <c r="V38" s="3">
        <v>0</v>
      </c>
    </row>
    <row r="39" spans="1:22" s="3" customFormat="1" ht="14.1" customHeight="1" x14ac:dyDescent="0.15">
      <c r="A39" s="38"/>
      <c r="B39" s="24"/>
      <c r="C39" s="36" t="e">
        <f>'세입 내역'!#REF!</f>
        <v>#REF!</v>
      </c>
      <c r="D39" s="37" t="e">
        <f>'세입 내역'!#REF!</f>
        <v>#REF!</v>
      </c>
      <c r="E39" s="78"/>
      <c r="F39" s="79"/>
      <c r="G39" s="76"/>
      <c r="H39" s="76"/>
      <c r="I39" s="76"/>
      <c r="J39" s="76">
        <v>100</v>
      </c>
      <c r="K39" s="76"/>
      <c r="L39" s="76"/>
      <c r="M39" s="77"/>
      <c r="N39" s="92"/>
      <c r="O39" s="61" t="e">
        <f t="shared" si="3"/>
        <v>#REF!</v>
      </c>
      <c r="P39" s="61"/>
      <c r="R39" s="3" t="s">
        <v>68</v>
      </c>
      <c r="S39" s="3">
        <v>1000</v>
      </c>
      <c r="T39" s="3">
        <v>1000</v>
      </c>
      <c r="U39" s="3">
        <v>1000</v>
      </c>
      <c r="V39" s="3">
        <v>1000</v>
      </c>
    </row>
    <row r="40" spans="1:22" s="3" customFormat="1" ht="14.1" customHeight="1" x14ac:dyDescent="0.15">
      <c r="A40" s="35"/>
      <c r="B40" s="39"/>
      <c r="C40" s="36" t="e">
        <f>'세입 내역'!#REF!</f>
        <v>#REF!</v>
      </c>
      <c r="D40" s="37" t="e">
        <f>'세입 내역'!#REF!</f>
        <v>#REF!</v>
      </c>
      <c r="E40" s="78"/>
      <c r="F40" s="79" t="e">
        <f>D40</f>
        <v>#REF!</v>
      </c>
      <c r="G40" s="76"/>
      <c r="H40" s="76"/>
      <c r="I40" s="76"/>
      <c r="J40" s="76"/>
      <c r="K40" s="76"/>
      <c r="L40" s="76"/>
      <c r="M40" s="77"/>
      <c r="N40" s="92"/>
      <c r="O40" s="61" t="e">
        <f t="shared" si="3"/>
        <v>#REF!</v>
      </c>
      <c r="P40" s="61"/>
      <c r="R40" s="3" t="s">
        <v>92</v>
      </c>
      <c r="S40" s="3">
        <v>1000</v>
      </c>
      <c r="T40" s="3">
        <v>1000</v>
      </c>
      <c r="U40" s="3">
        <v>1000</v>
      </c>
      <c r="V40" s="3">
        <v>1000</v>
      </c>
    </row>
    <row r="41" spans="1:22" s="3" customFormat="1" ht="14.1" customHeight="1" x14ac:dyDescent="0.15">
      <c r="A41" s="38"/>
      <c r="B41" s="24"/>
      <c r="C41" s="36" t="e">
        <f>'세입 내역'!#REF!</f>
        <v>#REF!</v>
      </c>
      <c r="D41" s="37" t="e">
        <f>'세입 내역'!#REF!</f>
        <v>#REF!</v>
      </c>
      <c r="E41" s="78"/>
      <c r="F41" s="79"/>
      <c r="G41" s="76"/>
      <c r="H41" s="76"/>
      <c r="I41" s="76"/>
      <c r="J41" s="76"/>
      <c r="K41" s="76"/>
      <c r="L41" s="76">
        <v>4000</v>
      </c>
      <c r="M41" s="77"/>
      <c r="N41" s="92"/>
      <c r="O41" s="61" t="e">
        <f t="shared" si="3"/>
        <v>#REF!</v>
      </c>
    </row>
    <row r="42" spans="1:22" s="3" customFormat="1" ht="14.1" customHeight="1" x14ac:dyDescent="0.15">
      <c r="A42" s="35"/>
      <c r="B42" s="39"/>
      <c r="C42" s="36" t="e">
        <f>'세입 내역'!#REF!</f>
        <v>#REF!</v>
      </c>
      <c r="D42" s="37" t="e">
        <f>'세입 내역'!#REF!</f>
        <v>#REF!</v>
      </c>
      <c r="E42" s="78"/>
      <c r="F42" s="79"/>
      <c r="G42" s="76"/>
      <c r="H42" s="76" t="e">
        <f>'세입 내역'!#REF!-H92</f>
        <v>#REF!</v>
      </c>
      <c r="I42" s="76"/>
      <c r="J42" s="76"/>
      <c r="K42" s="76" t="e">
        <f>'세입 내역'!#REF!</f>
        <v>#REF!</v>
      </c>
      <c r="L42" s="76"/>
      <c r="M42" s="77"/>
      <c r="N42" s="92">
        <v>2</v>
      </c>
      <c r="O42" s="61" t="e">
        <f t="shared" si="3"/>
        <v>#REF!</v>
      </c>
    </row>
    <row r="43" spans="1:22" s="3" customFormat="1" ht="14.1" customHeight="1" x14ac:dyDescent="0.15">
      <c r="A43" s="35"/>
      <c r="B43" s="39"/>
      <c r="C43" s="36" t="e">
        <f>'세입 내역'!#REF!</f>
        <v>#REF!</v>
      </c>
      <c r="D43" s="37" t="e">
        <f>'세입 내역'!#REF!</f>
        <v>#REF!</v>
      </c>
      <c r="E43" s="78"/>
      <c r="F43" s="79"/>
      <c r="G43" s="76"/>
      <c r="H43" s="76"/>
      <c r="I43" s="76"/>
      <c r="J43" s="76"/>
      <c r="K43" s="76"/>
      <c r="L43" s="76">
        <v>300</v>
      </c>
      <c r="M43" s="77"/>
      <c r="N43" s="92"/>
      <c r="O43" s="61" t="e">
        <f t="shared" si="3"/>
        <v>#REF!</v>
      </c>
    </row>
    <row r="44" spans="1:22" s="3" customFormat="1" ht="14.1" customHeight="1" x14ac:dyDescent="0.15">
      <c r="A44" s="35"/>
      <c r="B44" s="39"/>
      <c r="C44" s="36" t="e">
        <f>'세입 내역'!#REF!</f>
        <v>#REF!</v>
      </c>
      <c r="D44" s="37" t="e">
        <f>'세입 내역'!#REF!</f>
        <v>#REF!</v>
      </c>
      <c r="E44" s="78"/>
      <c r="F44" s="79">
        <v>4000</v>
      </c>
      <c r="G44" s="76"/>
      <c r="H44" s="76"/>
      <c r="I44" s="76"/>
      <c r="J44" s="76"/>
      <c r="K44" s="76"/>
      <c r="L44" s="76"/>
      <c r="M44" s="77"/>
      <c r="N44" s="92"/>
      <c r="O44" s="61" t="e">
        <f t="shared" ref="O44:O81" si="10">D44-SUM(E44:N44)</f>
        <v>#REF!</v>
      </c>
    </row>
    <row r="45" spans="1:22" s="3" customFormat="1" ht="14.1" customHeight="1" x14ac:dyDescent="0.15">
      <c r="A45" s="35"/>
      <c r="B45" s="39"/>
      <c r="C45" s="36" t="e">
        <f>'세입 내역'!#REF!</f>
        <v>#REF!</v>
      </c>
      <c r="D45" s="37" t="e">
        <f>'세입 내역'!#REF!</f>
        <v>#REF!</v>
      </c>
      <c r="E45" s="78"/>
      <c r="F45" s="79">
        <v>2000</v>
      </c>
      <c r="G45" s="76"/>
      <c r="H45" s="76"/>
      <c r="I45" s="76"/>
      <c r="J45" s="76"/>
      <c r="K45" s="76"/>
      <c r="L45" s="76"/>
      <c r="M45" s="77"/>
      <c r="N45" s="92"/>
      <c r="O45" s="61" t="e">
        <f t="shared" si="10"/>
        <v>#REF!</v>
      </c>
    </row>
    <row r="46" spans="1:22" ht="14.1" customHeight="1" x14ac:dyDescent="0.15">
      <c r="A46" s="35"/>
      <c r="B46" s="39"/>
      <c r="C46" s="40" t="s">
        <v>90</v>
      </c>
      <c r="D46" s="16" t="e">
        <f t="shared" ref="D46:N46" si="11">SUM(D47:D66)</f>
        <v>#REF!</v>
      </c>
      <c r="E46" s="17">
        <f t="shared" si="11"/>
        <v>0</v>
      </c>
      <c r="F46" s="18">
        <f t="shared" si="11"/>
        <v>12000</v>
      </c>
      <c r="G46" s="19" t="e">
        <f t="shared" si="11"/>
        <v>#REF!</v>
      </c>
      <c r="H46" s="19" t="e">
        <f t="shared" si="11"/>
        <v>#REF!</v>
      </c>
      <c r="I46" s="19">
        <f t="shared" si="11"/>
        <v>7000</v>
      </c>
      <c r="J46" s="19">
        <f t="shared" si="11"/>
        <v>0</v>
      </c>
      <c r="K46" s="19">
        <f t="shared" si="11"/>
        <v>0</v>
      </c>
      <c r="L46" s="19" t="e">
        <f t="shared" si="11"/>
        <v>#REF!</v>
      </c>
      <c r="M46" s="20">
        <f t="shared" si="11"/>
        <v>6908</v>
      </c>
      <c r="N46" s="91">
        <f t="shared" si="11"/>
        <v>35</v>
      </c>
      <c r="O46" s="61" t="e">
        <f t="shared" si="10"/>
        <v>#REF!</v>
      </c>
    </row>
    <row r="47" spans="1:22" s="3" customFormat="1" ht="14.1" customHeight="1" x14ac:dyDescent="0.15">
      <c r="A47" s="35"/>
      <c r="B47" s="39"/>
      <c r="C47" s="36" t="e">
        <f>'세입 내역'!#REF!</f>
        <v>#REF!</v>
      </c>
      <c r="D47" s="37" t="e">
        <f>'세입 내역'!#REF!</f>
        <v>#REF!</v>
      </c>
      <c r="E47" s="78"/>
      <c r="F47" s="79"/>
      <c r="G47" s="113">
        <v>47826</v>
      </c>
      <c r="H47" s="76"/>
      <c r="I47" s="76">
        <v>7000</v>
      </c>
      <c r="J47" s="76"/>
      <c r="K47" s="76"/>
      <c r="L47" s="113">
        <v>1000</v>
      </c>
      <c r="M47" s="77"/>
      <c r="N47" s="92">
        <v>20</v>
      </c>
      <c r="O47" s="61" t="e">
        <f t="shared" si="10"/>
        <v>#REF!</v>
      </c>
      <c r="P47" s="108"/>
      <c r="Q47" s="3" t="s">
        <v>109</v>
      </c>
    </row>
    <row r="48" spans="1:22" s="3" customFormat="1" ht="14.1" customHeight="1" x14ac:dyDescent="0.15">
      <c r="A48" s="35"/>
      <c r="B48" s="39"/>
      <c r="C48" s="36" t="e">
        <f>'세입 내역'!#REF!</f>
        <v>#REF!</v>
      </c>
      <c r="D48" s="37" t="e">
        <f>'세입 내역'!#REF!</f>
        <v>#REF!</v>
      </c>
      <c r="E48" s="78"/>
      <c r="F48" s="79"/>
      <c r="G48" s="113">
        <v>23399</v>
      </c>
      <c r="H48" s="76"/>
      <c r="I48" s="76"/>
      <c r="J48" s="76"/>
      <c r="K48" s="76"/>
      <c r="L48" s="113">
        <v>1000</v>
      </c>
      <c r="M48" s="77"/>
      <c r="N48" s="92">
        <v>10</v>
      </c>
      <c r="O48" s="61" t="e">
        <f t="shared" si="10"/>
        <v>#REF!</v>
      </c>
      <c r="Q48" s="3" t="s">
        <v>110</v>
      </c>
    </row>
    <row r="49" spans="1:17" ht="14.1" customHeight="1" x14ac:dyDescent="0.15">
      <c r="A49" s="35"/>
      <c r="B49" s="39"/>
      <c r="C49" s="36" t="e">
        <f>'세입 내역'!#REF!</f>
        <v>#REF!</v>
      </c>
      <c r="D49" s="37" t="e">
        <f>'세입 내역'!#REF!</f>
        <v>#REF!</v>
      </c>
      <c r="E49" s="78"/>
      <c r="F49" s="79">
        <v>5000</v>
      </c>
      <c r="G49" s="76"/>
      <c r="H49" s="76"/>
      <c r="I49" s="76"/>
      <c r="J49" s="76"/>
      <c r="K49" s="76"/>
      <c r="L49" s="76"/>
      <c r="M49" s="77"/>
      <c r="N49" s="92"/>
      <c r="O49" s="61" t="e">
        <f t="shared" si="10"/>
        <v>#REF!</v>
      </c>
    </row>
    <row r="50" spans="1:17" ht="14.1" customHeight="1" x14ac:dyDescent="0.15">
      <c r="A50" s="35"/>
      <c r="B50" s="39"/>
      <c r="C50" s="36" t="e">
        <f>'세입 내역'!#REF!</f>
        <v>#REF!</v>
      </c>
      <c r="D50" s="37" t="e">
        <f>'세입 내역'!#REF!</f>
        <v>#REF!</v>
      </c>
      <c r="E50" s="78"/>
      <c r="F50" s="79"/>
      <c r="G50" s="76" t="e">
        <f>'세입 내역'!#REF!</f>
        <v>#REF!</v>
      </c>
      <c r="H50" s="76"/>
      <c r="I50" s="76"/>
      <c r="J50" s="76"/>
      <c r="K50" s="76"/>
      <c r="L50" s="76">
        <v>1200</v>
      </c>
      <c r="M50" s="77"/>
      <c r="N50" s="92">
        <v>5</v>
      </c>
      <c r="O50" s="61" t="e">
        <f t="shared" si="10"/>
        <v>#REF!</v>
      </c>
    </row>
    <row r="51" spans="1:17" ht="14.1" customHeight="1" x14ac:dyDescent="0.15">
      <c r="A51" s="35"/>
      <c r="B51" s="39"/>
      <c r="C51" s="36" t="e">
        <f>'세입 내역'!#REF!</f>
        <v>#REF!</v>
      </c>
      <c r="D51" s="37" t="e">
        <f>'세입 내역'!#REF!</f>
        <v>#REF!</v>
      </c>
      <c r="E51" s="78"/>
      <c r="F51" s="79"/>
      <c r="G51" s="76"/>
      <c r="H51" s="76"/>
      <c r="I51" s="76"/>
      <c r="J51" s="76"/>
      <c r="K51" s="76"/>
      <c r="L51" s="76" t="e">
        <f>D51</f>
        <v>#REF!</v>
      </c>
      <c r="M51" s="77"/>
      <c r="N51" s="92"/>
      <c r="O51" s="61" t="e">
        <f t="shared" si="10"/>
        <v>#REF!</v>
      </c>
    </row>
    <row r="52" spans="1:17" ht="14.1" customHeight="1" x14ac:dyDescent="0.15">
      <c r="A52" s="35"/>
      <c r="B52" s="39"/>
      <c r="C52" s="36" t="e">
        <f>'세입 내역'!#REF!</f>
        <v>#REF!</v>
      </c>
      <c r="D52" s="37" t="e">
        <f>'세입 내역'!#REF!</f>
        <v>#REF!</v>
      </c>
      <c r="E52" s="78"/>
      <c r="F52" s="79"/>
      <c r="G52" s="76"/>
      <c r="H52" s="76"/>
      <c r="I52" s="76"/>
      <c r="J52" s="76"/>
      <c r="K52" s="76"/>
      <c r="L52" s="76" t="e">
        <f t="shared" ref="L52:L58" si="12">D52</f>
        <v>#REF!</v>
      </c>
      <c r="M52" s="77"/>
      <c r="N52" s="92"/>
      <c r="O52" s="61" t="e">
        <f t="shared" si="10"/>
        <v>#REF!</v>
      </c>
    </row>
    <row r="53" spans="1:17" ht="14.1" customHeight="1" x14ac:dyDescent="0.15">
      <c r="A53" s="35"/>
      <c r="B53" s="39"/>
      <c r="C53" s="36" t="e">
        <f>'세입 내역'!#REF!</f>
        <v>#REF!</v>
      </c>
      <c r="D53" s="37" t="e">
        <f>'세입 내역'!#REF!</f>
        <v>#REF!</v>
      </c>
      <c r="E53" s="78"/>
      <c r="F53" s="79"/>
      <c r="G53" s="76"/>
      <c r="H53" s="76"/>
      <c r="I53" s="76"/>
      <c r="J53" s="76"/>
      <c r="K53" s="76"/>
      <c r="L53" s="76" t="e">
        <f t="shared" si="12"/>
        <v>#REF!</v>
      </c>
      <c r="M53" s="77"/>
      <c r="N53" s="92"/>
      <c r="O53" s="61" t="e">
        <f t="shared" si="10"/>
        <v>#REF!</v>
      </c>
    </row>
    <row r="54" spans="1:17" ht="14.1" customHeight="1" x14ac:dyDescent="0.15">
      <c r="A54" s="35"/>
      <c r="B54" s="39"/>
      <c r="C54" s="36" t="e">
        <f>'세입 내역'!#REF!</f>
        <v>#REF!</v>
      </c>
      <c r="D54" s="37" t="e">
        <f>'세입 내역'!#REF!</f>
        <v>#REF!</v>
      </c>
      <c r="E54" s="78"/>
      <c r="F54" s="79"/>
      <c r="G54" s="76"/>
      <c r="H54" s="76"/>
      <c r="I54" s="76"/>
      <c r="J54" s="76"/>
      <c r="K54" s="76"/>
      <c r="L54" s="76" t="e">
        <f>D54</f>
        <v>#REF!</v>
      </c>
      <c r="M54" s="77"/>
      <c r="N54" s="92"/>
      <c r="O54" s="61" t="e">
        <f t="shared" si="10"/>
        <v>#REF!</v>
      </c>
    </row>
    <row r="55" spans="1:17" ht="14.1" customHeight="1" x14ac:dyDescent="0.15">
      <c r="A55" s="35"/>
      <c r="B55" s="39"/>
      <c r="C55" s="36" t="e">
        <f>'세입 내역'!#REF!</f>
        <v>#REF!</v>
      </c>
      <c r="D55" s="37" t="e">
        <f>'세입 내역'!#REF!</f>
        <v>#REF!</v>
      </c>
      <c r="E55" s="78"/>
      <c r="F55" s="79"/>
      <c r="G55" s="76"/>
      <c r="H55" s="76"/>
      <c r="I55" s="76"/>
      <c r="J55" s="76"/>
      <c r="K55" s="76"/>
      <c r="L55" s="76" t="e">
        <f t="shared" si="12"/>
        <v>#REF!</v>
      </c>
      <c r="M55" s="77"/>
      <c r="N55" s="92"/>
      <c r="O55" s="61" t="e">
        <f t="shared" si="10"/>
        <v>#REF!</v>
      </c>
    </row>
    <row r="56" spans="1:17" ht="14.1" customHeight="1" x14ac:dyDescent="0.15">
      <c r="A56" s="35"/>
      <c r="B56" s="39"/>
      <c r="C56" s="36" t="e">
        <f>'세입 내역'!#REF!</f>
        <v>#REF!</v>
      </c>
      <c r="D56" s="37" t="e">
        <f>'세입 내역'!#REF!</f>
        <v>#REF!</v>
      </c>
      <c r="E56" s="78"/>
      <c r="F56" s="79"/>
      <c r="G56" s="76"/>
      <c r="H56" s="76"/>
      <c r="I56" s="76"/>
      <c r="J56" s="76"/>
      <c r="K56" s="76"/>
      <c r="L56" s="76" t="e">
        <f t="shared" si="12"/>
        <v>#REF!</v>
      </c>
      <c r="M56" s="77"/>
      <c r="N56" s="92"/>
      <c r="O56" s="61" t="e">
        <f t="shared" si="10"/>
        <v>#REF!</v>
      </c>
    </row>
    <row r="57" spans="1:17" ht="14.1" customHeight="1" x14ac:dyDescent="0.15">
      <c r="A57" s="35"/>
      <c r="B57" s="39"/>
      <c r="C57" s="36" t="e">
        <f>'세입 내역'!#REF!</f>
        <v>#REF!</v>
      </c>
      <c r="D57" s="37" t="e">
        <f>'세입 내역'!#REF!</f>
        <v>#REF!</v>
      </c>
      <c r="E57" s="78"/>
      <c r="F57" s="79"/>
      <c r="G57" s="76"/>
      <c r="H57" s="76"/>
      <c r="I57" s="76"/>
      <c r="J57" s="76"/>
      <c r="K57" s="76"/>
      <c r="L57" s="76" t="e">
        <f>D57</f>
        <v>#REF!</v>
      </c>
      <c r="M57" s="77"/>
      <c r="N57" s="92"/>
      <c r="O57" s="61" t="e">
        <f t="shared" si="10"/>
        <v>#REF!</v>
      </c>
    </row>
    <row r="58" spans="1:17" ht="14.1" customHeight="1" x14ac:dyDescent="0.15">
      <c r="A58" s="35"/>
      <c r="B58" s="39"/>
      <c r="C58" s="36" t="e">
        <f>'세입 내역'!#REF!</f>
        <v>#REF!</v>
      </c>
      <c r="D58" s="37" t="e">
        <f>'세입 내역'!#REF!</f>
        <v>#REF!</v>
      </c>
      <c r="E58" s="78"/>
      <c r="F58" s="79"/>
      <c r="G58" s="76"/>
      <c r="H58" s="76"/>
      <c r="I58" s="76"/>
      <c r="J58" s="76"/>
      <c r="K58" s="76"/>
      <c r="L58" s="76" t="e">
        <f t="shared" si="12"/>
        <v>#REF!</v>
      </c>
      <c r="M58" s="77"/>
      <c r="N58" s="92"/>
      <c r="O58" s="61" t="e">
        <f t="shared" si="10"/>
        <v>#REF!</v>
      </c>
    </row>
    <row r="59" spans="1:17" ht="14.1" customHeight="1" x14ac:dyDescent="0.15">
      <c r="A59" s="35"/>
      <c r="B59" s="39"/>
      <c r="C59" s="36" t="e">
        <f>'세입 내역'!#REF!</f>
        <v>#REF!</v>
      </c>
      <c r="D59" s="37" t="e">
        <f>'세입 내역'!#REF!</f>
        <v>#REF!</v>
      </c>
      <c r="E59" s="78"/>
      <c r="F59" s="79"/>
      <c r="G59" s="76"/>
      <c r="H59" s="76"/>
      <c r="I59" s="76"/>
      <c r="J59" s="76"/>
      <c r="K59" s="76"/>
      <c r="L59" s="76"/>
      <c r="M59" s="77">
        <v>1725</v>
      </c>
      <c r="N59" s="92"/>
      <c r="O59" s="61" t="e">
        <f t="shared" si="10"/>
        <v>#REF!</v>
      </c>
    </row>
    <row r="60" spans="1:17" ht="14.1" customHeight="1" x14ac:dyDescent="0.15">
      <c r="A60" s="35"/>
      <c r="B60" s="39"/>
      <c r="C60" s="36" t="e">
        <f>'세입 내역'!#REF!</f>
        <v>#REF!</v>
      </c>
      <c r="D60" s="37" t="e">
        <f>'세입 내역'!#REF!</f>
        <v>#REF!</v>
      </c>
      <c r="E60" s="78"/>
      <c r="F60" s="79"/>
      <c r="G60" s="76"/>
      <c r="H60" s="76"/>
      <c r="I60" s="76"/>
      <c r="J60" s="76"/>
      <c r="K60" s="76"/>
      <c r="L60" s="76"/>
      <c r="M60" s="77">
        <v>2683</v>
      </c>
      <c r="N60" s="92"/>
      <c r="O60" s="61" t="e">
        <f t="shared" si="10"/>
        <v>#REF!</v>
      </c>
    </row>
    <row r="61" spans="1:17" ht="14.1" customHeight="1" x14ac:dyDescent="0.15">
      <c r="A61" s="35"/>
      <c r="B61" s="39"/>
      <c r="C61" s="36" t="e">
        <f>'세입 내역'!#REF!</f>
        <v>#REF!</v>
      </c>
      <c r="D61" s="37" t="e">
        <f>'세입 내역'!#REF!</f>
        <v>#REF!</v>
      </c>
      <c r="E61" s="78"/>
      <c r="F61" s="79"/>
      <c r="G61" s="76"/>
      <c r="H61" s="76"/>
      <c r="I61" s="76"/>
      <c r="J61" s="76"/>
      <c r="K61" s="76"/>
      <c r="L61" s="76" t="e">
        <f>D61</f>
        <v>#REF!</v>
      </c>
      <c r="M61" s="77"/>
      <c r="N61" s="92"/>
      <c r="O61" s="61" t="e">
        <f t="shared" si="10"/>
        <v>#REF!</v>
      </c>
    </row>
    <row r="62" spans="1:17" ht="14.1" customHeight="1" x14ac:dyDescent="0.15">
      <c r="A62" s="35"/>
      <c r="B62" s="39"/>
      <c r="C62" s="36" t="e">
        <f>'세입 내역'!#REF!</f>
        <v>#REF!</v>
      </c>
      <c r="D62" s="37" t="e">
        <f>'세입 내역'!#REF!</f>
        <v>#REF!</v>
      </c>
      <c r="E62" s="78"/>
      <c r="F62" s="79"/>
      <c r="G62" s="76"/>
      <c r="H62" s="76"/>
      <c r="I62" s="76"/>
      <c r="J62" s="76"/>
      <c r="K62" s="76"/>
      <c r="L62" s="76"/>
      <c r="M62" s="77">
        <v>2500</v>
      </c>
      <c r="N62" s="92"/>
      <c r="O62" s="61" t="e">
        <f t="shared" si="10"/>
        <v>#REF!</v>
      </c>
    </row>
    <row r="63" spans="1:17" ht="14.1" customHeight="1" x14ac:dyDescent="0.15">
      <c r="A63" s="35"/>
      <c r="B63" s="39"/>
      <c r="C63" s="36" t="e">
        <f>'세입 내역'!#REF!</f>
        <v>#REF!</v>
      </c>
      <c r="D63" s="37" t="e">
        <f>'세입 내역'!#REF!</f>
        <v>#REF!</v>
      </c>
      <c r="E63" s="78"/>
      <c r="F63" s="79">
        <v>3000</v>
      </c>
      <c r="G63" s="76"/>
      <c r="H63" s="76"/>
      <c r="I63" s="76"/>
      <c r="J63" s="76"/>
      <c r="K63" s="76"/>
      <c r="L63" s="76"/>
      <c r="M63" s="77"/>
      <c r="N63" s="92"/>
      <c r="O63" s="61" t="e">
        <f t="shared" si="10"/>
        <v>#REF!</v>
      </c>
      <c r="Q63" s="2" t="s">
        <v>97</v>
      </c>
    </row>
    <row r="64" spans="1:17" ht="14.1" customHeight="1" x14ac:dyDescent="0.15">
      <c r="A64" s="35"/>
      <c r="B64" s="39"/>
      <c r="C64" s="36" t="e">
        <f>'세입 내역'!#REF!</f>
        <v>#REF!</v>
      </c>
      <c r="D64" s="37" t="e">
        <f>'세입 내역'!#REF!</f>
        <v>#REF!</v>
      </c>
      <c r="E64" s="78"/>
      <c r="F64" s="79">
        <v>4000</v>
      </c>
      <c r="G64" s="76"/>
      <c r="H64" s="76"/>
      <c r="I64" s="76"/>
      <c r="J64" s="76"/>
      <c r="K64" s="76"/>
      <c r="L64" s="76"/>
      <c r="M64" s="77"/>
      <c r="N64" s="92"/>
      <c r="O64" s="61" t="e">
        <f t="shared" si="10"/>
        <v>#REF!</v>
      </c>
    </row>
    <row r="65" spans="1:15" ht="14.1" customHeight="1" x14ac:dyDescent="0.15">
      <c r="A65" s="35"/>
      <c r="B65" s="39"/>
      <c r="C65" s="36" t="s">
        <v>94</v>
      </c>
      <c r="D65" s="37" t="e">
        <f>'세입 내역'!#REF!</f>
        <v>#REF!</v>
      </c>
      <c r="E65" s="78"/>
      <c r="F65" s="79"/>
      <c r="G65" s="76"/>
      <c r="H65" s="76" t="e">
        <f>'세입 내역'!#REF!</f>
        <v>#REF!</v>
      </c>
      <c r="I65" s="76"/>
      <c r="J65" s="76"/>
      <c r="K65" s="76"/>
      <c r="L65" s="76"/>
      <c r="M65" s="77"/>
      <c r="N65" s="92"/>
      <c r="O65" s="61" t="e">
        <f t="shared" si="10"/>
        <v>#REF!</v>
      </c>
    </row>
    <row r="66" spans="1:15" ht="14.1" customHeight="1" x14ac:dyDescent="0.15">
      <c r="A66" s="35"/>
      <c r="B66" s="39"/>
      <c r="C66" s="36" t="e">
        <f>'세입 내역'!#REF!</f>
        <v>#REF!</v>
      </c>
      <c r="D66" s="37" t="e">
        <f>'세입 내역'!#REF!</f>
        <v>#REF!</v>
      </c>
      <c r="E66" s="78"/>
      <c r="F66" s="79"/>
      <c r="G66" s="76"/>
      <c r="H66" s="76"/>
      <c r="I66" s="76"/>
      <c r="J66" s="76"/>
      <c r="K66" s="76"/>
      <c r="L66" s="76">
        <v>200</v>
      </c>
      <c r="M66" s="77"/>
      <c r="N66" s="92"/>
      <c r="O66" s="61" t="e">
        <f t="shared" si="10"/>
        <v>#REF!</v>
      </c>
    </row>
    <row r="67" spans="1:15" ht="14.1" customHeight="1" x14ac:dyDescent="0.15">
      <c r="A67" s="35"/>
      <c r="B67" s="39"/>
      <c r="C67" s="40" t="s">
        <v>89</v>
      </c>
      <c r="D67" s="16" t="e">
        <f t="shared" ref="D67:N67" si="13">SUM(D68:D83)</f>
        <v>#REF!</v>
      </c>
      <c r="E67" s="17" t="e">
        <f t="shared" si="13"/>
        <v>#REF!</v>
      </c>
      <c r="F67" s="18">
        <f t="shared" si="13"/>
        <v>0</v>
      </c>
      <c r="G67" s="19">
        <f t="shared" si="13"/>
        <v>0</v>
      </c>
      <c r="H67" s="19">
        <f t="shared" si="13"/>
        <v>0</v>
      </c>
      <c r="I67" s="19">
        <f t="shared" si="13"/>
        <v>2000</v>
      </c>
      <c r="J67" s="19">
        <f t="shared" si="13"/>
        <v>254</v>
      </c>
      <c r="K67" s="19">
        <f t="shared" si="13"/>
        <v>0</v>
      </c>
      <c r="L67" s="19" t="e">
        <f t="shared" si="13"/>
        <v>#REF!</v>
      </c>
      <c r="M67" s="20" t="e">
        <f t="shared" si="13"/>
        <v>#REF!</v>
      </c>
      <c r="N67" s="91">
        <f t="shared" si="13"/>
        <v>0</v>
      </c>
      <c r="O67" s="61" t="e">
        <f t="shared" si="10"/>
        <v>#REF!</v>
      </c>
    </row>
    <row r="68" spans="1:15" ht="14.1" customHeight="1" x14ac:dyDescent="0.15">
      <c r="A68" s="35"/>
      <c r="B68" s="39"/>
      <c r="C68" s="36" t="e">
        <f>'세입 내역'!#REF!</f>
        <v>#REF!</v>
      </c>
      <c r="D68" s="37" t="e">
        <f>'세입 내역'!#REF!</f>
        <v>#REF!</v>
      </c>
      <c r="E68" s="78"/>
      <c r="F68" s="79"/>
      <c r="G68" s="76"/>
      <c r="H68" s="76"/>
      <c r="I68" s="76"/>
      <c r="J68" s="76"/>
      <c r="K68" s="76"/>
      <c r="L68" s="76"/>
      <c r="M68" s="77">
        <v>2000</v>
      </c>
      <c r="N68" s="92"/>
      <c r="O68" s="61" t="e">
        <f t="shared" si="10"/>
        <v>#REF!</v>
      </c>
    </row>
    <row r="69" spans="1:15" ht="14.1" customHeight="1" x14ac:dyDescent="0.15">
      <c r="A69" s="35"/>
      <c r="B69" s="39"/>
      <c r="C69" s="36" t="e">
        <f>'세입 내역'!#REF!</f>
        <v>#REF!</v>
      </c>
      <c r="D69" s="37" t="e">
        <f>'세입 내역'!#REF!</f>
        <v>#REF!</v>
      </c>
      <c r="E69" s="78"/>
      <c r="F69" s="79"/>
      <c r="G69" s="76"/>
      <c r="H69" s="76"/>
      <c r="I69" s="76"/>
      <c r="J69" s="76"/>
      <c r="K69" s="76"/>
      <c r="L69" s="76"/>
      <c r="M69" s="77" t="e">
        <f>D69</f>
        <v>#REF!</v>
      </c>
      <c r="N69" s="92"/>
      <c r="O69" s="61" t="e">
        <f t="shared" si="10"/>
        <v>#REF!</v>
      </c>
    </row>
    <row r="70" spans="1:15" ht="14.1" customHeight="1" x14ac:dyDescent="0.15">
      <c r="A70" s="35"/>
      <c r="B70" s="39"/>
      <c r="C70" s="36" t="e">
        <f>'세입 내역'!#REF!</f>
        <v>#REF!</v>
      </c>
      <c r="D70" s="37" t="e">
        <f>'세입 내역'!#REF!</f>
        <v>#REF!</v>
      </c>
      <c r="E70" s="78"/>
      <c r="F70" s="79"/>
      <c r="G70" s="76"/>
      <c r="H70" s="76"/>
      <c r="I70" s="76"/>
      <c r="J70" s="76"/>
      <c r="K70" s="76"/>
      <c r="L70" s="76"/>
      <c r="M70" s="77">
        <v>1300</v>
      </c>
      <c r="N70" s="92"/>
      <c r="O70" s="61" t="e">
        <f t="shared" si="10"/>
        <v>#REF!</v>
      </c>
    </row>
    <row r="71" spans="1:15" ht="14.1" customHeight="1" x14ac:dyDescent="0.15">
      <c r="A71" s="35"/>
      <c r="B71" s="39"/>
      <c r="C71" s="36" t="e">
        <f>'세입 내역'!#REF!</f>
        <v>#REF!</v>
      </c>
      <c r="D71" s="37" t="e">
        <f>'세입 내역'!#REF!</f>
        <v>#REF!</v>
      </c>
      <c r="E71" s="78"/>
      <c r="F71" s="79"/>
      <c r="G71" s="76"/>
      <c r="H71" s="76"/>
      <c r="I71" s="76"/>
      <c r="J71" s="76"/>
      <c r="K71" s="76"/>
      <c r="L71" s="76"/>
      <c r="M71" s="77">
        <v>4000</v>
      </c>
      <c r="N71" s="92"/>
      <c r="O71" s="61" t="e">
        <f t="shared" si="10"/>
        <v>#REF!</v>
      </c>
    </row>
    <row r="72" spans="1:15" ht="14.1" customHeight="1" x14ac:dyDescent="0.15">
      <c r="A72" s="35"/>
      <c r="B72" s="39"/>
      <c r="C72" s="36" t="e">
        <f>'세입 내역'!#REF!</f>
        <v>#REF!</v>
      </c>
      <c r="D72" s="37" t="e">
        <f>'세입 내역'!#REF!</f>
        <v>#REF!</v>
      </c>
      <c r="E72" s="78"/>
      <c r="F72" s="79"/>
      <c r="G72" s="76"/>
      <c r="H72" s="76"/>
      <c r="I72" s="76"/>
      <c r="J72" s="76"/>
      <c r="K72" s="76"/>
      <c r="L72" s="76" t="e">
        <f>D72</f>
        <v>#REF!</v>
      </c>
      <c r="M72" s="77"/>
      <c r="N72" s="92"/>
      <c r="O72" s="61" t="e">
        <f t="shared" si="10"/>
        <v>#REF!</v>
      </c>
    </row>
    <row r="73" spans="1:15" x14ac:dyDescent="0.15">
      <c r="A73" s="35"/>
      <c r="B73" s="39"/>
      <c r="C73" s="55" t="e">
        <f>'세입 내역'!#REF!</f>
        <v>#REF!</v>
      </c>
      <c r="D73" s="37" t="e">
        <f>'세입 내역'!#REF!</f>
        <v>#REF!</v>
      </c>
      <c r="E73" s="78">
        <v>475</v>
      </c>
      <c r="F73" s="79"/>
      <c r="G73" s="76"/>
      <c r="H73" s="76"/>
      <c r="I73" s="76"/>
      <c r="J73" s="76">
        <v>25</v>
      </c>
      <c r="K73" s="76"/>
      <c r="L73" s="76"/>
      <c r="M73" s="77"/>
      <c r="N73" s="92"/>
      <c r="O73" s="61" t="e">
        <f t="shared" si="10"/>
        <v>#REF!</v>
      </c>
    </row>
    <row r="74" spans="1:15" ht="14.1" customHeight="1" x14ac:dyDescent="0.15">
      <c r="A74" s="35"/>
      <c r="B74" s="39"/>
      <c r="C74" s="36" t="e">
        <f>'세입 내역'!#REF!</f>
        <v>#REF!</v>
      </c>
      <c r="D74" s="37" t="e">
        <f>'세입 내역'!#REF!</f>
        <v>#REF!</v>
      </c>
      <c r="E74" s="78"/>
      <c r="F74" s="79"/>
      <c r="G74" s="76"/>
      <c r="H74" s="76"/>
      <c r="I74" s="76"/>
      <c r="J74" s="109"/>
      <c r="K74" s="109"/>
      <c r="L74" s="76" t="e">
        <f>D74</f>
        <v>#REF!</v>
      </c>
      <c r="M74" s="77"/>
      <c r="N74" s="92"/>
      <c r="O74" s="61" t="e">
        <f t="shared" si="10"/>
        <v>#REF!</v>
      </c>
    </row>
    <row r="75" spans="1:15" ht="14.1" customHeight="1" x14ac:dyDescent="0.15">
      <c r="A75" s="35"/>
      <c r="B75" s="39"/>
      <c r="C75" s="36" t="e">
        <f>'세입 내역'!#REF!</f>
        <v>#REF!</v>
      </c>
      <c r="D75" s="37" t="e">
        <f>'세입 내역'!#REF!</f>
        <v>#REF!</v>
      </c>
      <c r="E75" s="78"/>
      <c r="F75" s="79"/>
      <c r="G75" s="76"/>
      <c r="H75" s="76"/>
      <c r="I75" s="76"/>
      <c r="J75" s="76">
        <v>229</v>
      </c>
      <c r="K75" s="76"/>
      <c r="L75" s="76"/>
      <c r="M75" s="77"/>
      <c r="N75" s="92"/>
      <c r="O75" s="61" t="e">
        <f t="shared" si="10"/>
        <v>#REF!</v>
      </c>
    </row>
    <row r="76" spans="1:15" ht="14.1" customHeight="1" x14ac:dyDescent="0.15">
      <c r="A76" s="35"/>
      <c r="B76" s="39"/>
      <c r="C76" s="36" t="e">
        <f>'세입 내역'!#REF!</f>
        <v>#REF!</v>
      </c>
      <c r="D76" s="37" t="e">
        <f>'세입 내역'!#REF!</f>
        <v>#REF!</v>
      </c>
      <c r="E76" s="78" t="e">
        <f>D76</f>
        <v>#REF!</v>
      </c>
      <c r="F76" s="79"/>
      <c r="G76" s="76"/>
      <c r="H76" s="76"/>
      <c r="I76" s="76"/>
      <c r="J76" s="76"/>
      <c r="K76" s="76"/>
      <c r="L76" s="76"/>
      <c r="M76" s="77"/>
      <c r="N76" s="92"/>
      <c r="O76" s="61" t="e">
        <f t="shared" si="10"/>
        <v>#REF!</v>
      </c>
    </row>
    <row r="77" spans="1:15" ht="14.1" customHeight="1" x14ac:dyDescent="0.15">
      <c r="A77" s="35"/>
      <c r="B77" s="39"/>
      <c r="C77" s="36" t="e">
        <f>'세입 내역'!#REF!</f>
        <v>#REF!</v>
      </c>
      <c r="D77" s="37" t="e">
        <f>'세입 내역'!#REF!</f>
        <v>#REF!</v>
      </c>
      <c r="E77" s="78"/>
      <c r="F77" s="79"/>
      <c r="G77" s="76"/>
      <c r="H77" s="76"/>
      <c r="I77" s="76"/>
      <c r="J77" s="76"/>
      <c r="K77" s="76"/>
      <c r="L77" s="81" t="e">
        <f>D77</f>
        <v>#REF!</v>
      </c>
      <c r="M77" s="77"/>
      <c r="N77" s="92"/>
      <c r="O77" s="61" t="e">
        <f t="shared" si="10"/>
        <v>#REF!</v>
      </c>
    </row>
    <row r="78" spans="1:15" ht="14.1" customHeight="1" x14ac:dyDescent="0.15">
      <c r="A78" s="35"/>
      <c r="B78" s="39"/>
      <c r="C78" s="36" t="e">
        <f>'세입 내역'!#REF!</f>
        <v>#REF!</v>
      </c>
      <c r="D78" s="37" t="e">
        <f>'세입 내역'!#REF!</f>
        <v>#REF!</v>
      </c>
      <c r="E78" s="78"/>
      <c r="F78" s="36"/>
      <c r="G78" s="36"/>
      <c r="H78" s="76"/>
      <c r="I78" s="76"/>
      <c r="J78" s="76"/>
      <c r="K78" s="76"/>
      <c r="L78" s="81" t="e">
        <f>D78</f>
        <v>#REF!</v>
      </c>
      <c r="M78" s="77"/>
      <c r="N78" s="92"/>
      <c r="O78" s="61" t="e">
        <f t="shared" si="10"/>
        <v>#REF!</v>
      </c>
    </row>
    <row r="79" spans="1:15" ht="14.1" customHeight="1" x14ac:dyDescent="0.15">
      <c r="A79" s="35"/>
      <c r="B79" s="39"/>
      <c r="C79" s="36" t="e">
        <f>'세입 내역'!#REF!</f>
        <v>#REF!</v>
      </c>
      <c r="D79" s="37" t="e">
        <f>'세입 내역'!#REF!</f>
        <v>#REF!</v>
      </c>
      <c r="E79" s="78"/>
      <c r="F79" s="36"/>
      <c r="G79" s="36"/>
      <c r="H79" s="76"/>
      <c r="I79" s="76"/>
      <c r="J79" s="76"/>
      <c r="K79" s="76"/>
      <c r="L79" s="81" t="e">
        <f>D79</f>
        <v>#REF!</v>
      </c>
      <c r="M79" s="77"/>
      <c r="N79" s="92"/>
      <c r="O79" s="61" t="e">
        <f t="shared" si="10"/>
        <v>#REF!</v>
      </c>
    </row>
    <row r="80" spans="1:15" ht="14.1" customHeight="1" x14ac:dyDescent="0.15">
      <c r="A80" s="35"/>
      <c r="B80" s="39"/>
      <c r="C80" s="36" t="e">
        <f>'세입 내역'!#REF!</f>
        <v>#REF!</v>
      </c>
      <c r="D80" s="37" t="e">
        <f>'세입 내역'!#REF!</f>
        <v>#REF!</v>
      </c>
      <c r="E80" s="78"/>
      <c r="F80" s="79"/>
      <c r="G80" s="76"/>
      <c r="H80" s="76"/>
      <c r="I80" s="76"/>
      <c r="J80" s="76"/>
      <c r="K80" s="76"/>
      <c r="L80" s="97">
        <v>1000</v>
      </c>
      <c r="M80" s="77"/>
      <c r="N80" s="92"/>
      <c r="O80" s="61" t="e">
        <f t="shared" si="10"/>
        <v>#REF!</v>
      </c>
    </row>
    <row r="81" spans="1:16" ht="14.1" customHeight="1" x14ac:dyDescent="0.15">
      <c r="A81" s="35"/>
      <c r="B81" s="39"/>
      <c r="C81" s="36" t="e">
        <f>'세입 내역'!#REF!</f>
        <v>#REF!</v>
      </c>
      <c r="D81" s="37" t="e">
        <f>'세입 내역'!#REF!</f>
        <v>#REF!</v>
      </c>
      <c r="E81" s="78" t="e">
        <f>D81</f>
        <v>#REF!</v>
      </c>
      <c r="F81" s="79"/>
      <c r="G81" s="76"/>
      <c r="H81" s="76"/>
      <c r="I81" s="76"/>
      <c r="J81" s="76"/>
      <c r="K81" s="76"/>
      <c r="L81" s="76"/>
      <c r="M81" s="77"/>
      <c r="N81" s="92"/>
      <c r="O81" s="61" t="e">
        <f t="shared" si="10"/>
        <v>#REF!</v>
      </c>
    </row>
    <row r="82" spans="1:16" ht="14.1" customHeight="1" x14ac:dyDescent="0.15">
      <c r="A82" s="35"/>
      <c r="B82" s="39"/>
      <c r="C82" s="36" t="e">
        <f>'세입 내역'!#REF!</f>
        <v>#REF!</v>
      </c>
      <c r="D82" s="37" t="e">
        <f>'세입 내역'!#REF!</f>
        <v>#REF!</v>
      </c>
      <c r="E82" s="78">
        <v>3000</v>
      </c>
      <c r="F82" s="79"/>
      <c r="G82" s="76"/>
      <c r="H82" s="76"/>
      <c r="I82" s="76">
        <v>2000</v>
      </c>
      <c r="J82" s="99"/>
      <c r="K82" s="76"/>
      <c r="L82" s="76"/>
      <c r="M82" s="77"/>
      <c r="N82" s="92"/>
      <c r="O82" s="61" t="e">
        <f t="shared" ref="O82:O91" si="14">D82-SUM(E82:N82)</f>
        <v>#REF!</v>
      </c>
    </row>
    <row r="83" spans="1:16" ht="14.1" customHeight="1" x14ac:dyDescent="0.15">
      <c r="A83" s="35"/>
      <c r="B83" s="39"/>
      <c r="C83" s="36" t="e">
        <f>'세입 내역'!#REF!</f>
        <v>#REF!</v>
      </c>
      <c r="D83" s="37" t="e">
        <f>'세입 내역'!#REF!</f>
        <v>#REF!</v>
      </c>
      <c r="E83" s="106"/>
      <c r="F83" s="79"/>
      <c r="G83" s="76"/>
      <c r="H83" s="76"/>
      <c r="I83" s="76"/>
      <c r="J83" s="76"/>
      <c r="K83" s="76"/>
      <c r="L83" s="76"/>
      <c r="M83" s="77">
        <v>2860</v>
      </c>
      <c r="N83" s="92"/>
      <c r="O83" s="61" t="e">
        <f t="shared" si="14"/>
        <v>#REF!</v>
      </c>
      <c r="P83" s="112"/>
    </row>
    <row r="84" spans="1:16" ht="14.1" customHeight="1" x14ac:dyDescent="0.15">
      <c r="A84" s="35"/>
      <c r="B84" s="39"/>
      <c r="C84" s="15" t="s">
        <v>63</v>
      </c>
      <c r="D84" s="16" t="e">
        <f t="shared" ref="D84:N84" si="15">SUM(D85:D89)</f>
        <v>#REF!</v>
      </c>
      <c r="E84" s="17">
        <f t="shared" si="15"/>
        <v>0</v>
      </c>
      <c r="F84" s="18">
        <f t="shared" si="15"/>
        <v>0</v>
      </c>
      <c r="G84" s="19">
        <f t="shared" si="15"/>
        <v>14000000</v>
      </c>
      <c r="H84" s="19">
        <f t="shared" si="15"/>
        <v>2400</v>
      </c>
      <c r="I84" s="19">
        <f t="shared" si="15"/>
        <v>0</v>
      </c>
      <c r="J84" s="19" t="e">
        <f t="shared" si="15"/>
        <v>#REF!</v>
      </c>
      <c r="K84" s="19">
        <f t="shared" si="15"/>
        <v>0</v>
      </c>
      <c r="L84" s="19">
        <f t="shared" si="15"/>
        <v>886</v>
      </c>
      <c r="M84" s="20">
        <f t="shared" si="15"/>
        <v>1200</v>
      </c>
      <c r="N84" s="91">
        <f t="shared" si="15"/>
        <v>3</v>
      </c>
      <c r="O84" s="61" t="e">
        <f t="shared" si="14"/>
        <v>#REF!</v>
      </c>
    </row>
    <row r="85" spans="1:16" ht="14.1" customHeight="1" x14ac:dyDescent="0.15">
      <c r="A85" s="35"/>
      <c r="B85" s="39"/>
      <c r="C85" s="36" t="e">
        <f>'세입 내역'!#REF!</f>
        <v>#REF!</v>
      </c>
      <c r="D85" s="37" t="e">
        <f>'세입 내역'!#REF!</f>
        <v>#REF!</v>
      </c>
      <c r="E85" s="78"/>
      <c r="F85" s="76"/>
      <c r="G85" s="76">
        <f>'세입 내역'!M39</f>
        <v>14000000</v>
      </c>
      <c r="H85" s="76"/>
      <c r="I85" s="76"/>
      <c r="J85" s="76" t="e">
        <f>'세입 내역'!#REF!</f>
        <v>#REF!</v>
      </c>
      <c r="K85" s="76"/>
      <c r="L85" s="76"/>
      <c r="M85" s="76"/>
      <c r="N85" s="92">
        <v>3</v>
      </c>
      <c r="O85" s="61" t="e">
        <f t="shared" si="14"/>
        <v>#REF!</v>
      </c>
    </row>
    <row r="86" spans="1:16" ht="14.1" customHeight="1" x14ac:dyDescent="0.15">
      <c r="A86" s="35"/>
      <c r="B86" s="39"/>
      <c r="C86" s="36" t="e">
        <f>'세입 내역'!#REF!</f>
        <v>#REF!</v>
      </c>
      <c r="D86" s="37" t="e">
        <f>'세입 내역'!#REF!</f>
        <v>#REF!</v>
      </c>
      <c r="E86" s="78"/>
      <c r="F86" s="76"/>
      <c r="G86" s="76"/>
      <c r="H86" s="76"/>
      <c r="I86" s="76"/>
      <c r="J86" s="76"/>
      <c r="K86" s="76"/>
      <c r="L86" s="76">
        <v>300</v>
      </c>
      <c r="M86" s="77">
        <v>0</v>
      </c>
      <c r="N86" s="92"/>
      <c r="O86" s="61" t="e">
        <f t="shared" si="14"/>
        <v>#REF!</v>
      </c>
    </row>
    <row r="87" spans="1:16" ht="14.1" customHeight="1" x14ac:dyDescent="0.15">
      <c r="A87" s="35"/>
      <c r="B87" s="39"/>
      <c r="C87" s="36" t="e">
        <f>'세입 내역'!#REF!</f>
        <v>#REF!</v>
      </c>
      <c r="D87" s="37" t="e">
        <f>'세입 내역'!#REF!</f>
        <v>#REF!</v>
      </c>
      <c r="E87" s="78"/>
      <c r="F87" s="76"/>
      <c r="G87" s="76"/>
      <c r="H87" s="76">
        <v>2400</v>
      </c>
      <c r="I87" s="76"/>
      <c r="J87" s="76"/>
      <c r="K87" s="76"/>
      <c r="L87" s="76">
        <v>300</v>
      </c>
      <c r="M87" s="97"/>
      <c r="N87" s="95"/>
      <c r="O87" s="61" t="e">
        <f t="shared" si="14"/>
        <v>#REF!</v>
      </c>
    </row>
    <row r="88" spans="1:16" ht="14.1" customHeight="1" x14ac:dyDescent="0.15">
      <c r="A88" s="35"/>
      <c r="B88" s="39"/>
      <c r="C88" s="36" t="e">
        <f>'세입 내역'!#REF!</f>
        <v>#REF!</v>
      </c>
      <c r="D88" s="37" t="e">
        <f>'세입 내역'!#REF!</f>
        <v>#REF!</v>
      </c>
      <c r="E88" s="78"/>
      <c r="F88" s="76"/>
      <c r="G88" s="76"/>
      <c r="H88" s="76"/>
      <c r="I88" s="76"/>
      <c r="J88" s="76"/>
      <c r="K88" s="76"/>
      <c r="L88" s="81">
        <v>286</v>
      </c>
      <c r="M88" s="77"/>
      <c r="N88" s="95"/>
      <c r="O88" s="61" t="e">
        <f t="shared" si="14"/>
        <v>#REF!</v>
      </c>
    </row>
    <row r="89" spans="1:16" ht="14.1" customHeight="1" x14ac:dyDescent="0.15">
      <c r="A89" s="35"/>
      <c r="B89" s="39"/>
      <c r="C89" s="36" t="e">
        <f>'세입 내역'!#REF!</f>
        <v>#REF!</v>
      </c>
      <c r="D89" s="37" t="e">
        <f>'세입 내역'!#REF!</f>
        <v>#REF!</v>
      </c>
      <c r="E89" s="78"/>
      <c r="F89" s="76"/>
      <c r="G89" s="76"/>
      <c r="H89" s="76"/>
      <c r="I89" s="76"/>
      <c r="J89" s="76"/>
      <c r="K89" s="76"/>
      <c r="L89" s="80"/>
      <c r="M89" s="77">
        <v>1200</v>
      </c>
      <c r="N89" s="95"/>
      <c r="O89" s="61" t="e">
        <f t="shared" si="14"/>
        <v>#REF!</v>
      </c>
    </row>
    <row r="90" spans="1:16" ht="14.1" customHeight="1" x14ac:dyDescent="0.15">
      <c r="A90" s="35"/>
      <c r="B90" s="56"/>
      <c r="C90" s="15" t="s">
        <v>62</v>
      </c>
      <c r="D90" s="16" t="e">
        <f>'세입 내역'!#REF!</f>
        <v>#REF!</v>
      </c>
      <c r="E90" s="17">
        <v>0</v>
      </c>
      <c r="F90" s="18">
        <v>0</v>
      </c>
      <c r="G90" s="19">
        <v>0</v>
      </c>
      <c r="H90" s="19">
        <v>0</v>
      </c>
      <c r="I90" s="19">
        <v>0</v>
      </c>
      <c r="J90" s="19">
        <v>0</v>
      </c>
      <c r="K90" s="19">
        <v>0</v>
      </c>
      <c r="L90" s="19">
        <v>0</v>
      </c>
      <c r="M90" s="20">
        <v>0</v>
      </c>
      <c r="N90" s="91">
        <v>0</v>
      </c>
      <c r="O90" s="61" t="e">
        <f t="shared" si="14"/>
        <v>#REF!</v>
      </c>
    </row>
    <row r="91" spans="1:16" ht="14.1" customHeight="1" x14ac:dyDescent="0.15">
      <c r="A91" s="12" t="s">
        <v>16</v>
      </c>
      <c r="B91" s="33" t="s">
        <v>16</v>
      </c>
      <c r="C91" s="33" t="s">
        <v>16</v>
      </c>
      <c r="D91" s="23" t="e">
        <f>'세입 내역'!#REF!</f>
        <v>#REF!</v>
      </c>
      <c r="E91" s="78"/>
      <c r="F91" s="79"/>
      <c r="G91" s="76"/>
      <c r="H91" s="76"/>
      <c r="I91" s="76"/>
      <c r="J91" s="76"/>
      <c r="K91" s="76"/>
      <c r="L91" s="76">
        <v>100</v>
      </c>
      <c r="M91" s="77" t="e">
        <f>D91-E91-N91-L91</f>
        <v>#REF!</v>
      </c>
      <c r="N91" s="92">
        <v>63</v>
      </c>
      <c r="O91" s="61" t="e">
        <f t="shared" si="14"/>
        <v>#REF!</v>
      </c>
    </row>
    <row r="92" spans="1:16" ht="14.1" customHeight="1" x14ac:dyDescent="0.15">
      <c r="A92" s="41" t="s">
        <v>31</v>
      </c>
      <c r="B92" s="42" t="s">
        <v>31</v>
      </c>
      <c r="C92" s="42" t="s">
        <v>31</v>
      </c>
      <c r="D92" s="43" t="e">
        <f>'세입 내역'!#REF!</f>
        <v>#REF!</v>
      </c>
      <c r="E92" s="84"/>
      <c r="F92" s="82"/>
      <c r="G92" s="83"/>
      <c r="H92" s="83">
        <v>3000</v>
      </c>
      <c r="I92" s="83"/>
      <c r="J92" s="83"/>
      <c r="K92" s="83"/>
      <c r="L92" s="83">
        <v>10116</v>
      </c>
      <c r="M92" s="100">
        <v>6812</v>
      </c>
      <c r="N92" s="96">
        <v>218</v>
      </c>
      <c r="O92" s="61" t="e">
        <f>D92-SUM(E92:N92)</f>
        <v>#REF!</v>
      </c>
    </row>
    <row r="93" spans="1:16" x14ac:dyDescent="0.15">
      <c r="C93" s="3"/>
      <c r="D93" s="3"/>
      <c r="E93" s="44"/>
      <c r="F93" s="44"/>
    </row>
    <row r="95" spans="1:16" x14ac:dyDescent="0.15">
      <c r="E95" s="2" t="s">
        <v>104</v>
      </c>
    </row>
  </sheetData>
  <mergeCells count="10">
    <mergeCell ref="A7:C7"/>
    <mergeCell ref="B8:C8"/>
    <mergeCell ref="B28:C28"/>
    <mergeCell ref="B32:C32"/>
    <mergeCell ref="A1:N1"/>
    <mergeCell ref="E2:N2"/>
    <mergeCell ref="A3:D3"/>
    <mergeCell ref="E3:N3"/>
    <mergeCell ref="A5:C5"/>
    <mergeCell ref="A6:C6"/>
  </mergeCells>
  <phoneticPr fontId="2" type="noConversion"/>
  <printOptions horizontalCentered="1" verticalCentered="1"/>
  <pageMargins left="0.35433070866141736" right="0.35433070866141736" top="0.47244094488188981" bottom="0.35433070866141736" header="0.43307086614173229" footer="0.27559055118110237"/>
  <pageSetup paperSize="9" scale="57" orientation="portrait" r:id="rId1"/>
  <headerFooter alignWithMargins="0"/>
  <rowBreaks count="2" manualBreakCount="2">
    <brk id="31" max="13" man="1"/>
    <brk id="66"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5</vt:i4>
      </vt:variant>
      <vt:variant>
        <vt:lpstr>이름이 지정된 범위</vt:lpstr>
      </vt:variant>
      <vt:variant>
        <vt:i4>6</vt:i4>
      </vt:variant>
    </vt:vector>
  </HeadingPairs>
  <TitlesOfParts>
    <vt:vector size="11" baseType="lpstr">
      <vt:lpstr>예산총칙</vt:lpstr>
      <vt:lpstr>총괄표</vt:lpstr>
      <vt:lpstr>세입 내역</vt:lpstr>
      <vt:lpstr>세출 내역</vt:lpstr>
      <vt:lpstr>세입세출 대비표 (수정)</vt:lpstr>
      <vt:lpstr>'세입 내역'!Print_Area</vt:lpstr>
      <vt:lpstr>'세입세출 대비표 (수정)'!Print_Area</vt:lpstr>
      <vt:lpstr>'세출 내역'!Print_Area</vt:lpstr>
      <vt:lpstr>총괄표!Print_Area</vt:lpstr>
      <vt:lpstr>'세입 내역'!Print_Titles</vt:lpstr>
      <vt:lpstr>'세출 내역'!Print_Titles</vt:lpstr>
    </vt:vector>
  </TitlesOfParts>
  <Company>개금 사회 복지관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미정</cp:lastModifiedBy>
  <cp:lastPrinted>2019-02-25T06:12:51Z</cp:lastPrinted>
  <dcterms:created xsi:type="dcterms:W3CDTF">2000-07-31T06:53:45Z</dcterms:created>
  <dcterms:modified xsi:type="dcterms:W3CDTF">2019-03-11T06:04:25Z</dcterms:modified>
</cp:coreProperties>
</file>